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V:\"/>
    </mc:Choice>
  </mc:AlternateContent>
  <bookViews>
    <workbookView xWindow="0" yWindow="0" windowWidth="28800" windowHeight="16485" firstSheet="2" activeTab="2"/>
  </bookViews>
  <sheets>
    <sheet name="Combined-original" sheetId="7" state="hidden" r:id="rId1"/>
    <sheet name="Combined-original (2)" sheetId="9" state="hidden" r:id="rId2"/>
    <sheet name="Combined-original (3)" sheetId="10" r:id="rId3"/>
    <sheet name="Primary" sheetId="5" state="hidden" r:id="rId4"/>
    <sheet name="Cost Share" sheetId="6" state="hidden" r:id="rId5"/>
  </sheets>
  <definedNames>
    <definedName name="_xlnm.Print_Area" localSheetId="0">'Combined-original'!$A$1:$P$62</definedName>
    <definedName name="_xlnm.Print_Area" localSheetId="1">'Combined-original (2)'!$A$1:$P$62</definedName>
    <definedName name="_xlnm.Print_Area" localSheetId="2">'Combined-original (3)'!$A$1:$P$48</definedName>
    <definedName name="_xlnm.Print_Area" localSheetId="4">'Cost Share'!$A$1:$L$59</definedName>
    <definedName name="_xlnm.Print_Area" localSheetId="3">Primary!$A$1:$J$54</definedName>
  </definedNames>
  <calcPr calcId="162913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35" i="10" l="1"/>
  <c r="G35" i="10"/>
  <c r="J19" i="10"/>
  <c r="G19" i="10"/>
  <c r="D19" i="10"/>
  <c r="F12" i="10"/>
  <c r="I12" i="10" s="1"/>
  <c r="F11" i="10"/>
  <c r="I11" i="10" s="1"/>
  <c r="N11" i="10"/>
  <c r="C12" i="10"/>
  <c r="C11" i="10"/>
  <c r="N13" i="10"/>
  <c r="N14" i="10"/>
  <c r="S24" i="10"/>
  <c r="T24" i="10" s="1"/>
  <c r="T25" i="10" s="1"/>
  <c r="U23" i="10"/>
  <c r="V23" i="10" s="1"/>
  <c r="S12" i="10"/>
  <c r="T12" i="10" s="1"/>
  <c r="T13" i="10" s="1"/>
  <c r="V24" i="10" l="1"/>
  <c r="W23" i="10"/>
  <c r="U24" i="10"/>
  <c r="G14" i="10" l="1"/>
  <c r="V25" i="10"/>
  <c r="U28" i="10"/>
  <c r="D13" i="10" s="1"/>
  <c r="D14" i="10"/>
  <c r="U25" i="10"/>
  <c r="X23" i="10"/>
  <c r="X24" i="10" s="1"/>
  <c r="X25" i="10" s="1"/>
  <c r="W24" i="10"/>
  <c r="W25" i="10" l="1"/>
  <c r="V28" i="10" s="1"/>
  <c r="G13" i="10" s="1"/>
  <c r="J14" i="10"/>
  <c r="M14" i="10"/>
  <c r="P14" i="10" s="1"/>
  <c r="O21" i="10"/>
  <c r="M41" i="10"/>
  <c r="P41" i="10" s="1"/>
  <c r="M38" i="10"/>
  <c r="P38" i="10" s="1"/>
  <c r="D35" i="10"/>
  <c r="M34" i="10"/>
  <c r="P34" i="10" s="1"/>
  <c r="J31" i="10"/>
  <c r="D31" i="10"/>
  <c r="G31" i="10"/>
  <c r="M29" i="10"/>
  <c r="P29" i="10" s="1"/>
  <c r="M28" i="10"/>
  <c r="P28" i="10" s="1"/>
  <c r="N25" i="10"/>
  <c r="K25" i="10"/>
  <c r="J25" i="10"/>
  <c r="H25" i="10"/>
  <c r="G25" i="10"/>
  <c r="E25" i="10"/>
  <c r="D25" i="10"/>
  <c r="J18" i="10"/>
  <c r="J21" i="10" s="1"/>
  <c r="G18" i="10"/>
  <c r="G21" i="10" s="1"/>
  <c r="D18" i="10"/>
  <c r="D21" i="10" s="1"/>
  <c r="M12" i="10"/>
  <c r="U11" i="10"/>
  <c r="M11" i="10"/>
  <c r="V11" i="10" l="1"/>
  <c r="V12" i="10" s="1"/>
  <c r="V13" i="10" s="1"/>
  <c r="U12" i="10"/>
  <c r="U13" i="10" s="1"/>
  <c r="W28" i="10"/>
  <c r="J13" i="10" s="1"/>
  <c r="M13" i="10" s="1"/>
  <c r="P13" i="10" s="1"/>
  <c r="O43" i="10"/>
  <c r="M35" i="10"/>
  <c r="P11" i="10"/>
  <c r="P35" i="10"/>
  <c r="M24" i="10"/>
  <c r="M25" i="10" s="1"/>
  <c r="W11" i="10"/>
  <c r="W12" i="10" s="1"/>
  <c r="W13" i="10" s="1"/>
  <c r="E12" i="10"/>
  <c r="E15" i="10" s="1"/>
  <c r="M18" i="10"/>
  <c r="O24" i="10"/>
  <c r="O25" i="10" s="1"/>
  <c r="M30" i="10"/>
  <c r="P30" i="10" s="1"/>
  <c r="P31" i="10" s="1"/>
  <c r="K20" i="9"/>
  <c r="J20" i="9"/>
  <c r="J22" i="9" s="1"/>
  <c r="H20" i="9"/>
  <c r="G20" i="9"/>
  <c r="G22" i="9" s="1"/>
  <c r="E20" i="9"/>
  <c r="D20" i="9"/>
  <c r="J62" i="9"/>
  <c r="G44" i="9"/>
  <c r="M39" i="9"/>
  <c r="P39" i="9" s="1"/>
  <c r="M36" i="9"/>
  <c r="P36" i="9" s="1"/>
  <c r="M33" i="9"/>
  <c r="D33" i="9"/>
  <c r="M32" i="9"/>
  <c r="P32" i="9" s="1"/>
  <c r="M31" i="9"/>
  <c r="P31" i="9" s="1"/>
  <c r="P33" i="9" s="1"/>
  <c r="J28" i="9"/>
  <c r="G28" i="9"/>
  <c r="D28" i="9"/>
  <c r="M27" i="9"/>
  <c r="P27" i="9" s="1"/>
  <c r="J27" i="9"/>
  <c r="G27" i="9"/>
  <c r="D27" i="9"/>
  <c r="M26" i="9"/>
  <c r="P26" i="9" s="1"/>
  <c r="P25" i="9"/>
  <c r="M25" i="9"/>
  <c r="M28" i="9" s="1"/>
  <c r="S23" i="9"/>
  <c r="N22" i="9"/>
  <c r="D22" i="9"/>
  <c r="K21" i="9"/>
  <c r="H21" i="9"/>
  <c r="E21" i="9"/>
  <c r="O17" i="9"/>
  <c r="J16" i="9"/>
  <c r="J17" i="9" s="1"/>
  <c r="G16" i="9"/>
  <c r="G17" i="9" s="1"/>
  <c r="E16" i="9"/>
  <c r="E17" i="9" s="1"/>
  <c r="D16" i="9"/>
  <c r="D17" i="9" s="1"/>
  <c r="T13" i="9"/>
  <c r="S13" i="9"/>
  <c r="O13" i="9"/>
  <c r="J13" i="9"/>
  <c r="G13" i="9"/>
  <c r="D13" i="9"/>
  <c r="D44" i="9" s="1"/>
  <c r="T12" i="9"/>
  <c r="S12" i="9"/>
  <c r="M12" i="9"/>
  <c r="E12" i="9"/>
  <c r="E13" i="9" s="1"/>
  <c r="U11" i="9"/>
  <c r="V11" i="9" s="1"/>
  <c r="T11" i="9"/>
  <c r="N11" i="9"/>
  <c r="M11" i="9"/>
  <c r="M13" i="9" s="1"/>
  <c r="S23" i="7"/>
  <c r="P28" i="7"/>
  <c r="M28" i="7"/>
  <c r="J28" i="7"/>
  <c r="G28" i="7"/>
  <c r="D28" i="7"/>
  <c r="O48" i="10" l="1"/>
  <c r="M31" i="10"/>
  <c r="U16" i="10"/>
  <c r="H12" i="10"/>
  <c r="H15" i="10" s="1"/>
  <c r="X11" i="10"/>
  <c r="X12" i="10" s="1"/>
  <c r="X13" i="10" s="1"/>
  <c r="P24" i="10"/>
  <c r="P25" i="10" s="1"/>
  <c r="E18" i="10"/>
  <c r="E21" i="10" s="1"/>
  <c r="K22" i="9"/>
  <c r="O20" i="9"/>
  <c r="J41" i="9"/>
  <c r="H22" i="9"/>
  <c r="M20" i="9"/>
  <c r="M22" i="9" s="1"/>
  <c r="G41" i="9"/>
  <c r="E22" i="9"/>
  <c r="E41" i="9" s="1"/>
  <c r="D41" i="9"/>
  <c r="P20" i="9"/>
  <c r="E44" i="9"/>
  <c r="P28" i="9"/>
  <c r="V12" i="9"/>
  <c r="W11" i="9"/>
  <c r="W12" i="9" s="1"/>
  <c r="W13" i="9" s="1"/>
  <c r="J44" i="9"/>
  <c r="M44" i="9" s="1"/>
  <c r="P11" i="9"/>
  <c r="O21" i="9"/>
  <c r="U12" i="9"/>
  <c r="M16" i="9"/>
  <c r="J22" i="7"/>
  <c r="H22" i="7"/>
  <c r="G22" i="7"/>
  <c r="O20" i="7"/>
  <c r="O22" i="7" s="1"/>
  <c r="J62" i="7"/>
  <c r="S48" i="7"/>
  <c r="M39" i="7"/>
  <c r="P39" i="7" s="1"/>
  <c r="M36" i="7"/>
  <c r="P36" i="7" s="1"/>
  <c r="M33" i="7"/>
  <c r="D33" i="7"/>
  <c r="M32" i="7"/>
  <c r="P32" i="7" s="1"/>
  <c r="M31" i="7"/>
  <c r="P31" i="7" s="1"/>
  <c r="P33" i="7" s="1"/>
  <c r="J27" i="7"/>
  <c r="G27" i="7"/>
  <c r="M27" i="7" s="1"/>
  <c r="P27" i="7" s="1"/>
  <c r="D27" i="7"/>
  <c r="M26" i="7"/>
  <c r="P26" i="7" s="1"/>
  <c r="M25" i="7"/>
  <c r="N22" i="7"/>
  <c r="K22" i="7"/>
  <c r="O21" i="7"/>
  <c r="P21" i="7" s="1"/>
  <c r="K21" i="7"/>
  <c r="H21" i="7"/>
  <c r="E21" i="7"/>
  <c r="O17" i="7"/>
  <c r="J16" i="7"/>
  <c r="J17" i="7" s="1"/>
  <c r="G16" i="7"/>
  <c r="G17" i="7" s="1"/>
  <c r="D16" i="7"/>
  <c r="M16" i="7" s="1"/>
  <c r="S13" i="7"/>
  <c r="O13" i="7"/>
  <c r="J13" i="7"/>
  <c r="G13" i="7"/>
  <c r="D13" i="7"/>
  <c r="D44" i="7" s="1"/>
  <c r="T12" i="7"/>
  <c r="T13" i="7" s="1"/>
  <c r="S12" i="7"/>
  <c r="M12" i="7"/>
  <c r="T11" i="7"/>
  <c r="U11" i="7" s="1"/>
  <c r="P11" i="7"/>
  <c r="N11" i="7"/>
  <c r="M11" i="7"/>
  <c r="M13" i="7" s="1"/>
  <c r="E46" i="10" l="1"/>
  <c r="H18" i="10"/>
  <c r="H21" i="10" s="1"/>
  <c r="E43" i="10"/>
  <c r="W16" i="10"/>
  <c r="K12" i="10"/>
  <c r="N12" i="10" s="1"/>
  <c r="M41" i="9"/>
  <c r="M46" i="9" s="1"/>
  <c r="H12" i="9"/>
  <c r="T19" i="9"/>
  <c r="U13" i="9"/>
  <c r="K12" i="9"/>
  <c r="V13" i="9"/>
  <c r="V16" i="9" s="1"/>
  <c r="P21" i="9"/>
  <c r="P22" i="9" s="1"/>
  <c r="O22" i="9"/>
  <c r="O41" i="9" s="1"/>
  <c r="O46" i="9" s="1"/>
  <c r="P53" i="9" s="1"/>
  <c r="G62" i="9" s="1"/>
  <c r="M17" i="9"/>
  <c r="M20" i="7"/>
  <c r="M22" i="7" s="1"/>
  <c r="O41" i="7"/>
  <c r="O46" i="7" s="1"/>
  <c r="P53" i="7" s="1"/>
  <c r="G62" i="7" s="1"/>
  <c r="M17" i="7"/>
  <c r="G41" i="7"/>
  <c r="U12" i="7"/>
  <c r="V11" i="7"/>
  <c r="J41" i="7"/>
  <c r="D22" i="7"/>
  <c r="P25" i="7"/>
  <c r="J44" i="7"/>
  <c r="E22" i="7"/>
  <c r="E12" i="7"/>
  <c r="T19" i="7"/>
  <c r="G44" i="7"/>
  <c r="M44" i="7" s="1"/>
  <c r="D17" i="7"/>
  <c r="G15" i="10" l="1"/>
  <c r="G46" i="10" s="1"/>
  <c r="K15" i="10"/>
  <c r="N15" i="10"/>
  <c r="H43" i="10"/>
  <c r="H46" i="10"/>
  <c r="V16" i="10"/>
  <c r="P12" i="10"/>
  <c r="K18" i="10"/>
  <c r="K21" i="10" s="1"/>
  <c r="P48" i="9"/>
  <c r="P50" i="9" s="1"/>
  <c r="U16" i="9"/>
  <c r="T16" i="9"/>
  <c r="H16" i="9"/>
  <c r="H13" i="9"/>
  <c r="N12" i="9"/>
  <c r="K16" i="9"/>
  <c r="K17" i="9" s="1"/>
  <c r="K13" i="9"/>
  <c r="P20" i="7"/>
  <c r="P22" i="7" s="1"/>
  <c r="D41" i="7"/>
  <c r="M41" i="7"/>
  <c r="E13" i="7"/>
  <c r="E16" i="7"/>
  <c r="V12" i="7"/>
  <c r="W11" i="7"/>
  <c r="W12" i="7" s="1"/>
  <c r="W13" i="7" s="1"/>
  <c r="H12" i="7"/>
  <c r="U13" i="7"/>
  <c r="K14" i="6"/>
  <c r="K19" i="6"/>
  <c r="K22" i="6"/>
  <c r="D23" i="6"/>
  <c r="F23" i="6"/>
  <c r="H23" i="6"/>
  <c r="H24" i="6" s="1"/>
  <c r="K23" i="6"/>
  <c r="K24" i="6" s="1"/>
  <c r="D11" i="5"/>
  <c r="J11" i="5" s="1"/>
  <c r="D14" i="5"/>
  <c r="D15" i="5" s="1"/>
  <c r="J15" i="5" s="1"/>
  <c r="D19" i="5"/>
  <c r="F11" i="5"/>
  <c r="F33" i="5" s="1"/>
  <c r="F14" i="5"/>
  <c r="F15" i="5" s="1"/>
  <c r="F19" i="5"/>
  <c r="H11" i="5"/>
  <c r="H33" i="5" s="1"/>
  <c r="H14" i="5"/>
  <c r="H15" i="5"/>
  <c r="H19" i="5"/>
  <c r="F36" i="5"/>
  <c r="H36" i="5"/>
  <c r="L36" i="6"/>
  <c r="L33" i="6"/>
  <c r="L30" i="6"/>
  <c r="L27" i="6"/>
  <c r="L22" i="6"/>
  <c r="D17" i="6"/>
  <c r="J17" i="6" s="1"/>
  <c r="F17" i="6"/>
  <c r="F19" i="6" s="1"/>
  <c r="F38" i="6" s="1"/>
  <c r="H17" i="6"/>
  <c r="H19" i="6" s="1"/>
  <c r="H38" i="6" s="1"/>
  <c r="J12" i="6"/>
  <c r="L12" i="6"/>
  <c r="J11" i="6"/>
  <c r="L11" i="6" s="1"/>
  <c r="L14" i="6" s="1"/>
  <c r="J31" i="5"/>
  <c r="J28" i="5"/>
  <c r="J25" i="5"/>
  <c r="J22" i="5"/>
  <c r="J18" i="5"/>
  <c r="J10" i="5"/>
  <c r="J24" i="6"/>
  <c r="F24" i="6"/>
  <c r="D24" i="6"/>
  <c r="H18" i="6"/>
  <c r="F18" i="6"/>
  <c r="J18" i="6" s="1"/>
  <c r="L18" i="6" s="1"/>
  <c r="D18" i="6"/>
  <c r="H14" i="6"/>
  <c r="H41" i="6"/>
  <c r="F14" i="6"/>
  <c r="D14" i="6"/>
  <c r="D41" i="6" s="1"/>
  <c r="J41" i="6" s="1"/>
  <c r="L41" i="6" s="1"/>
  <c r="J13" i="6"/>
  <c r="L13" i="6"/>
  <c r="H54" i="5"/>
  <c r="D19" i="6"/>
  <c r="J19" i="5"/>
  <c r="F41" i="6"/>
  <c r="D15" i="10" l="1"/>
  <c r="D46" i="10" s="1"/>
  <c r="M15" i="10"/>
  <c r="G43" i="10"/>
  <c r="J15" i="10"/>
  <c r="K46" i="10"/>
  <c r="N46" i="10" s="1"/>
  <c r="K43" i="10"/>
  <c r="N18" i="10"/>
  <c r="N21" i="10" s="1"/>
  <c r="K41" i="9"/>
  <c r="K44" i="9"/>
  <c r="N13" i="9"/>
  <c r="P12" i="9"/>
  <c r="P13" i="9" s="1"/>
  <c r="H44" i="9"/>
  <c r="H17" i="9"/>
  <c r="H41" i="9" s="1"/>
  <c r="N16" i="9"/>
  <c r="T16" i="7"/>
  <c r="E41" i="7"/>
  <c r="E44" i="7"/>
  <c r="H16" i="7"/>
  <c r="H17" i="7" s="1"/>
  <c r="H13" i="7"/>
  <c r="M46" i="7"/>
  <c r="P48" i="7" s="1"/>
  <c r="K12" i="7"/>
  <c r="V13" i="7"/>
  <c r="V16" i="7" s="1"/>
  <c r="E17" i="7"/>
  <c r="J19" i="6"/>
  <c r="L17" i="6"/>
  <c r="L19" i="6" s="1"/>
  <c r="K38" i="6"/>
  <c r="K43" i="6" s="1"/>
  <c r="L50" i="6" s="1"/>
  <c r="J45" i="5" s="1"/>
  <c r="F54" i="5" s="1"/>
  <c r="J14" i="5"/>
  <c r="D36" i="5"/>
  <c r="J36" i="5" s="1"/>
  <c r="D33" i="5"/>
  <c r="J33" i="5" s="1"/>
  <c r="D38" i="6"/>
  <c r="L23" i="6"/>
  <c r="L24" i="6" s="1"/>
  <c r="J14" i="6"/>
  <c r="J38" i="6" s="1"/>
  <c r="D43" i="10" l="1"/>
  <c r="P15" i="10"/>
  <c r="M19" i="10"/>
  <c r="M21" i="10" s="1"/>
  <c r="J43" i="10"/>
  <c r="J46" i="10"/>
  <c r="M46" i="10" s="1"/>
  <c r="P46" i="10" s="1"/>
  <c r="N43" i="10"/>
  <c r="P18" i="10"/>
  <c r="N17" i="9"/>
  <c r="P16" i="9"/>
  <c r="P17" i="9" s="1"/>
  <c r="N41" i="9"/>
  <c r="N44" i="9"/>
  <c r="P44" i="9" s="1"/>
  <c r="K16" i="7"/>
  <c r="K13" i="7"/>
  <c r="N12" i="7"/>
  <c r="P50" i="7"/>
  <c r="U16" i="7"/>
  <c r="H44" i="7"/>
  <c r="H41" i="7"/>
  <c r="J43" i="6"/>
  <c r="L38" i="6"/>
  <c r="J38" i="5"/>
  <c r="M43" i="10" l="1"/>
  <c r="P43" i="10" s="1"/>
  <c r="P19" i="10"/>
  <c r="P21" i="10" s="1"/>
  <c r="N48" i="10"/>
  <c r="N46" i="9"/>
  <c r="P41" i="9"/>
  <c r="P12" i="7"/>
  <c r="P13" i="7" s="1"/>
  <c r="N13" i="7"/>
  <c r="K44" i="7"/>
  <c r="N44" i="7" s="1"/>
  <c r="P44" i="7" s="1"/>
  <c r="K17" i="7"/>
  <c r="K41" i="7" s="1"/>
  <c r="N16" i="7"/>
  <c r="L43" i="6"/>
  <c r="L49" i="6"/>
  <c r="F52" i="5"/>
  <c r="J40" i="5"/>
  <c r="M48" i="10" l="1"/>
  <c r="P48" i="10" s="1"/>
  <c r="P52" i="9"/>
  <c r="P56" i="9" s="1"/>
  <c r="P58" i="9" s="1"/>
  <c r="J60" i="9" s="1"/>
  <c r="P46" i="9"/>
  <c r="G60" i="9" s="1"/>
  <c r="N17" i="7"/>
  <c r="N41" i="7" s="1"/>
  <c r="P16" i="7"/>
  <c r="P17" i="7" s="1"/>
  <c r="J44" i="5"/>
  <c r="J48" i="5" s="1"/>
  <c r="L53" i="6"/>
  <c r="J42" i="5"/>
  <c r="J50" i="5" s="1"/>
  <c r="H52" i="5" s="1"/>
  <c r="L45" i="6"/>
  <c r="L47" i="6" s="1"/>
  <c r="L55" i="6" s="1"/>
  <c r="N46" i="7" l="1"/>
  <c r="P41" i="7"/>
  <c r="P52" i="7" l="1"/>
  <c r="P56" i="7" s="1"/>
  <c r="P58" i="7" s="1"/>
  <c r="J60" i="7" s="1"/>
  <c r="P46" i="7"/>
  <c r="G60" i="7" s="1"/>
</calcChain>
</file>

<file path=xl/comments1.xml><?xml version="1.0" encoding="utf-8"?>
<comments xmlns="http://schemas.openxmlformats.org/spreadsheetml/2006/main">
  <authors>
    <author>Millsom, Katie</author>
  </authors>
  <commentList>
    <comment ref="T11" authorId="0" shapeId="0">
      <text>
        <r>
          <rPr>
            <b/>
            <sz val="9"/>
            <color indexed="81"/>
            <rFont val="Tahoma"/>
            <family val="2"/>
          </rPr>
          <t>Millsom, Katie:</t>
        </r>
        <r>
          <rPr>
            <sz val="9"/>
            <color indexed="81"/>
            <rFont val="Tahoma"/>
            <family val="2"/>
          </rPr>
          <t xml:space="preserve">
Enter base annual salary here</t>
        </r>
      </text>
    </comment>
    <comment ref="C18" authorId="0" shapeId="0">
      <text>
        <r>
          <rPr>
            <b/>
            <sz val="9"/>
            <color indexed="81"/>
            <rFont val="Tahoma"/>
            <family val="2"/>
          </rPr>
          <t>Millsom, Katie:</t>
        </r>
        <r>
          <rPr>
            <sz val="9"/>
            <color indexed="81"/>
            <rFont val="Tahoma"/>
            <family val="2"/>
          </rPr>
          <t xml:space="preserve">
Full Time Faculty: 26% of salary
Part Time Faculty: 15% of salary
Administrative Staff: 28% of salary
Staff/Administrative (Non-Exempt): 35% of wages
Students: 10% of wages
</t>
        </r>
      </text>
    </comment>
    <comment ref="F18" authorId="0" shapeId="0">
      <text>
        <r>
          <rPr>
            <b/>
            <sz val="9"/>
            <color indexed="81"/>
            <rFont val="Tahoma"/>
            <family val="2"/>
          </rPr>
          <t>Millsom, Katie:</t>
        </r>
        <r>
          <rPr>
            <sz val="9"/>
            <color indexed="81"/>
            <rFont val="Tahoma"/>
            <family val="2"/>
          </rPr>
          <t xml:space="preserve">
Full Time Faculty: 26% of salary
Part Time Faculty: 15% of salary
Administrative Staff: 28% of salary
Staff/Administrative (Non-Exempt): 35% of wages
Students: 10% of wages
</t>
        </r>
      </text>
    </comment>
    <comment ref="I18" authorId="0" shapeId="0">
      <text>
        <r>
          <rPr>
            <b/>
            <sz val="9"/>
            <color indexed="81"/>
            <rFont val="Tahoma"/>
            <family val="2"/>
          </rPr>
          <t>Millsom, Katie:</t>
        </r>
        <r>
          <rPr>
            <sz val="9"/>
            <color indexed="81"/>
            <rFont val="Tahoma"/>
            <family val="2"/>
          </rPr>
          <t xml:space="preserve">
Full Time Faculty: 26% of salary
Part Time Faculty: 15% of salary
Administrative Staff: 28% of salary
Staff/Administrative (Non-Exempt): 35% of wages
Students: 10% of wages
</t>
        </r>
      </text>
    </comment>
    <comment ref="C19" authorId="0" shapeId="0">
      <text>
        <r>
          <rPr>
            <b/>
            <sz val="9"/>
            <color indexed="81"/>
            <rFont val="Tahoma"/>
            <family val="2"/>
          </rPr>
          <t>Millsom, Katie:</t>
        </r>
        <r>
          <rPr>
            <sz val="9"/>
            <color indexed="81"/>
            <rFont val="Tahoma"/>
            <family val="2"/>
          </rPr>
          <t xml:space="preserve">
Full Time Faculty: 26% of salary
Part Time Faculty: 15% of salary
Administrative Staff: 28% of salary
Staff/Administrative (Non-Exempt): 35% of wages
Students: 10% of wages
</t>
        </r>
      </text>
    </comment>
    <comment ref="F19" authorId="0" shapeId="0">
      <text>
        <r>
          <rPr>
            <b/>
            <sz val="9"/>
            <color indexed="81"/>
            <rFont val="Tahoma"/>
            <family val="2"/>
          </rPr>
          <t>Millsom, Katie:</t>
        </r>
        <r>
          <rPr>
            <sz val="9"/>
            <color indexed="81"/>
            <rFont val="Tahoma"/>
            <family val="2"/>
          </rPr>
          <t xml:space="preserve">
Full Time Faculty: 26% of salary
Part Time Faculty: 15% of salary
Administrative Staff: 28% of salary
Staff/Administrative (Non-Exempt): 35% of wages
Students: 10% of wages
</t>
        </r>
      </text>
    </comment>
    <comment ref="I19" authorId="0" shapeId="0">
      <text>
        <r>
          <rPr>
            <b/>
            <sz val="9"/>
            <color indexed="81"/>
            <rFont val="Tahoma"/>
            <family val="2"/>
          </rPr>
          <t>Millsom, Katie:</t>
        </r>
        <r>
          <rPr>
            <sz val="9"/>
            <color indexed="81"/>
            <rFont val="Tahoma"/>
            <family val="2"/>
          </rPr>
          <t xml:space="preserve">
Full Time Faculty: 26% of salary
Part Time Faculty: 15% of salary
Administrative Staff: 28% of salary
Staff/Administrative (Non-Exempt): 35% of wages
Students: 10% of wages
</t>
        </r>
      </text>
    </comment>
    <comment ref="T23" authorId="0" shapeId="0">
      <text>
        <r>
          <rPr>
            <b/>
            <sz val="9"/>
            <color indexed="81"/>
            <rFont val="Tahoma"/>
            <family val="2"/>
          </rPr>
          <t>Millsom, Katie:</t>
        </r>
        <r>
          <rPr>
            <sz val="9"/>
            <color indexed="81"/>
            <rFont val="Tahoma"/>
            <family val="2"/>
          </rPr>
          <t xml:space="preserve">
Enter base annual salary here</t>
        </r>
      </text>
    </comment>
  </commentList>
</comments>
</file>

<file path=xl/sharedStrings.xml><?xml version="1.0" encoding="utf-8"?>
<sst xmlns="http://schemas.openxmlformats.org/spreadsheetml/2006/main" count="414" uniqueCount="102">
  <si>
    <t>Computational Details/Notes</t>
  </si>
  <si>
    <t>(notes)</t>
  </si>
  <si>
    <t>Year 1</t>
  </si>
  <si>
    <t>Year 2</t>
  </si>
  <si>
    <t>Year 3</t>
  </si>
  <si>
    <t xml:space="preserve"> Project Total</t>
  </si>
  <si>
    <t>1. Salaries &amp; Wages</t>
  </si>
  <si>
    <t>2. Fringe Benefits</t>
  </si>
  <si>
    <t>3. Consultant Fees</t>
  </si>
  <si>
    <t>4. Travel</t>
  </si>
  <si>
    <t>5. Supplies &amp; Materials</t>
  </si>
  <si>
    <t>6. Services</t>
  </si>
  <si>
    <t>7. Other Costs</t>
  </si>
  <si>
    <t>8. Total Direct Costs</t>
  </si>
  <si>
    <t>Per Year</t>
  </si>
  <si>
    <t xml:space="preserve">9. Total Indirect Costs </t>
  </si>
  <si>
    <t>a. Requested from NEH</t>
  </si>
  <si>
    <t>Outright:</t>
  </si>
  <si>
    <t>b. Cost Sharing</t>
  </si>
  <si>
    <t>Applicant's Contributions:</t>
  </si>
  <si>
    <t>Project Income:</t>
  </si>
  <si>
    <t>Other Federal Agencies:</t>
  </si>
  <si>
    <t>12. Total Project Funding</t>
  </si>
  <si>
    <t>Applicant Institution:</t>
  </si>
  <si>
    <t>Project Director:</t>
  </si>
  <si>
    <t>Project Grant Period:</t>
  </si>
  <si>
    <t>Budget Form</t>
  </si>
  <si>
    <t>Federal Matching Funds:</t>
  </si>
  <si>
    <t>TOTAL REQUESTED FROM NEH:</t>
  </si>
  <si>
    <t>Third-Party Contributions:</t>
  </si>
  <si>
    <t>TOTAL COST SHARING:</t>
  </si>
  <si>
    <t>11. Project Funding</t>
  </si>
  <si>
    <t>=</t>
  </si>
  <si>
    <t>?)</t>
  </si>
  <si>
    <t>≥</t>
  </si>
  <si>
    <t xml:space="preserve">greater than or equal to Requested Federal Matching Funds  ----&gt;    </t>
  </si>
  <si>
    <t xml:space="preserve"> Third-Party Contributions must be               </t>
  </si>
  <si>
    <t xml:space="preserve"> (</t>
  </si>
  <si>
    <t>click for Budget Instructions</t>
  </si>
  <si>
    <t xml:space="preserve">10. Total Project Costs
</t>
  </si>
  <si>
    <t>(Direct and Indirect costs for entire project)</t>
  </si>
  <si>
    <t xml:space="preserve">    Total Project Costs must be equal to Total Project Funding  ----&gt;    </t>
  </si>
  <si>
    <t>OMB No 3136-0134
 Expires 6/30/2018</t>
  </si>
  <si>
    <t>Alisa Slaughter</t>
  </si>
  <si>
    <t>10/1/18 - 9/30/19</t>
  </si>
  <si>
    <t>10/1/19 - 9/30/20</t>
  </si>
  <si>
    <t>University of Redlands</t>
  </si>
  <si>
    <t>Co-Director</t>
  </si>
  <si>
    <t>Julia Sushytska</t>
  </si>
  <si>
    <t>2 Laptop Computers</t>
  </si>
  <si>
    <t>NEH</t>
  </si>
  <si>
    <t>COST SHARE</t>
  </si>
  <si>
    <t>Project Contributors</t>
  </si>
  <si>
    <t>UNIVERSITY COST SHARE</t>
  </si>
  <si>
    <t>THIRD PARTY COST SHARE</t>
  </si>
  <si>
    <t>57.5% S&amp;W</t>
  </si>
  <si>
    <t>Other Consultants</t>
  </si>
  <si>
    <t>2 Summer Months</t>
  </si>
  <si>
    <t>Co-Director (Academic Year)</t>
  </si>
  <si>
    <t>Undergraduate Student</t>
  </si>
  <si>
    <t>3 Academic Years (10 h/wk)</t>
  </si>
  <si>
    <t>Total Salaries and Wages</t>
  </si>
  <si>
    <t>Total Fringe Benefits</t>
  </si>
  <si>
    <t>Total Consultant Fees</t>
  </si>
  <si>
    <t>See budget justification narrative</t>
  </si>
  <si>
    <t>10/1/20 - 9/30/21</t>
  </si>
  <si>
    <t>FY 19/20</t>
  </si>
  <si>
    <t xml:space="preserve">Slaughter </t>
  </si>
  <si>
    <t>10/1/18 through 09/30/21</t>
  </si>
  <si>
    <t>Indirect Cost Rate Agreement based on direct salaries &amp; wages; agreement with Department of Health and Human Services (HHS) dated 4/10/15.</t>
  </si>
  <si>
    <t>Open access fee - digital translation</t>
  </si>
  <si>
    <t xml:space="preserve">Applicant Institution: </t>
  </si>
  <si>
    <t>Indexing</t>
  </si>
  <si>
    <t>FY20/21</t>
  </si>
  <si>
    <t>FY21/22</t>
  </si>
  <si>
    <t>FY22/23</t>
  </si>
  <si>
    <t>FY23/24</t>
  </si>
  <si>
    <t>Alisa Slaugher</t>
  </si>
  <si>
    <t>Backup system, hard drive for backup</t>
  </si>
  <si>
    <t>Total Travel</t>
  </si>
  <si>
    <t>Total Supplies &amp; Materials</t>
  </si>
  <si>
    <t>40.3% S&amp;W</t>
  </si>
  <si>
    <t xml:space="preserve">Indirect Cost Rate Agreement based on direct salaries &amp; wages; agreement with Department of Health and Human Services (HHS) </t>
  </si>
  <si>
    <t>10/1/20 through 09/30/23</t>
  </si>
  <si>
    <t>10/1/21 - 9/30/22</t>
  </si>
  <si>
    <t>10/1/22 - 9/30/23</t>
  </si>
  <si>
    <t>International travel (Moscow and Tbilisi)</t>
  </si>
  <si>
    <t>($0.58/mile x 80 miles x 3 times/week x 52 weeks)</t>
  </si>
  <si>
    <t>Local Travel - Alisa and Julia</t>
  </si>
  <si>
    <t>Enter Dates</t>
  </si>
  <si>
    <t>Employee 1</t>
  </si>
  <si>
    <t>Employee 2</t>
  </si>
  <si>
    <t>Months in contract</t>
  </si>
  <si>
    <t>% Effort</t>
  </si>
  <si>
    <t>Enter amounts in green</t>
  </si>
  <si>
    <t>EMPLOYEE CALCULATIONS:</t>
  </si>
  <si>
    <t>Director</t>
  </si>
  <si>
    <t>Grantor</t>
  </si>
  <si>
    <t>51.4% Direct Costs</t>
  </si>
  <si>
    <t>FY24/25</t>
  </si>
  <si>
    <t xml:space="preserve">Student Workers </t>
  </si>
  <si>
    <t>Student Workers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</si>
</sst>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0.0%"/>
    <numFmt numFmtId="166" formatCode="_(&quot;$&quot;* #,##0_);_(&quot;$&quot;* \(#,##0\);_(&quot;$&quot;* &quot;-&quot;??_);_(@_)"/>
    <numFmt numFmtId="167" formatCode="_(* #,##0_);_(* \(#,##0\);_(* &quot;-&quot;??_);_(@_)"/>
  </numFmts>
  <fonts count="20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8"/>
      <name val="Calibri"/>
      <family val="2"/>
      <scheme val="minor"/>
    </font>
    <font>
      <b/>
      <sz val="10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4"/>
      <name val="Calibri"/>
      <family val="2"/>
      <scheme val="minor"/>
    </font>
    <font>
      <sz val="11"/>
      <color theme="1"/>
      <name val="Calibri"/>
      <family val="2"/>
    </font>
    <font>
      <i/>
      <sz val="11"/>
      <color theme="1"/>
      <name val="Calibri"/>
      <family val="2"/>
      <scheme val="minor"/>
    </font>
    <font>
      <sz val="26"/>
      <color theme="1"/>
      <name val="Georgia"/>
      <family val="1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i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43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9" fontId="14" fillId="0" borderId="0" applyFont="0" applyFill="0" applyBorder="0" applyAlignment="0" applyProtection="0"/>
  </cellStyleXfs>
  <cellXfs count="230">
    <xf numFmtId="0" fontId="0" fillId="0" borderId="0" xfId="0"/>
    <xf numFmtId="0" fontId="1" fillId="0" borderId="0" xfId="1"/>
    <xf numFmtId="0" fontId="4" fillId="0" borderId="1" xfId="0" applyFont="1" applyBorder="1" applyAlignment="1" applyProtection="1">
      <alignment wrapText="1"/>
      <protection locked="0"/>
    </xf>
    <xf numFmtId="0" fontId="4" fillId="2" borderId="1" xfId="0" applyFont="1" applyFill="1" applyBorder="1" applyAlignment="1" applyProtection="1">
      <alignment wrapText="1"/>
      <protection locked="0"/>
    </xf>
    <xf numFmtId="0" fontId="5" fillId="2" borderId="1" xfId="0" applyFont="1" applyFill="1" applyBorder="1" applyProtection="1">
      <protection locked="0"/>
    </xf>
    <xf numFmtId="164" fontId="6" fillId="2" borderId="1" xfId="0" applyNumberFormat="1" applyFont="1" applyFill="1" applyBorder="1" applyProtection="1">
      <protection locked="0"/>
    </xf>
    <xf numFmtId="0" fontId="3" fillId="0" borderId="1" xfId="0" applyFont="1" applyBorder="1" applyAlignment="1" applyProtection="1">
      <alignment wrapText="1"/>
      <protection locked="0"/>
    </xf>
    <xf numFmtId="9" fontId="7" fillId="0" borderId="1" xfId="0" applyNumberFormat="1" applyFont="1" applyBorder="1" applyAlignment="1" applyProtection="1">
      <alignment wrapText="1"/>
      <protection locked="0"/>
    </xf>
    <xf numFmtId="164" fontId="3" fillId="0" borderId="1" xfId="0" applyNumberFormat="1" applyFont="1" applyBorder="1" applyAlignment="1" applyProtection="1">
      <alignment wrapText="1"/>
      <protection locked="0"/>
    </xf>
    <xf numFmtId="6" fontId="3" fillId="0" borderId="1" xfId="0" applyNumberFormat="1" applyFont="1" applyBorder="1" applyAlignment="1" applyProtection="1">
      <alignment wrapText="1"/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0" fontId="7" fillId="2" borderId="1" xfId="0" applyFont="1" applyFill="1" applyBorder="1" applyAlignment="1" applyProtection="1">
      <alignment wrapText="1"/>
      <protection locked="0"/>
    </xf>
    <xf numFmtId="164" fontId="3" fillId="2" borderId="1" xfId="0" applyNumberFormat="1" applyFont="1" applyFill="1" applyBorder="1" applyAlignment="1" applyProtection="1">
      <alignment wrapText="1"/>
      <protection locked="0"/>
    </xf>
    <xf numFmtId="0" fontId="5" fillId="2" borderId="1" xfId="0" applyFont="1" applyFill="1" applyBorder="1" applyAlignment="1" applyProtection="1">
      <alignment wrapText="1"/>
      <protection locked="0"/>
    </xf>
    <xf numFmtId="164" fontId="4" fillId="2" borderId="1" xfId="0" applyNumberFormat="1" applyFont="1" applyFill="1" applyBorder="1" applyAlignment="1" applyProtection="1">
      <alignment wrapText="1"/>
      <protection locked="0"/>
    </xf>
    <xf numFmtId="0" fontId="7" fillId="0" borderId="1" xfId="0" applyFont="1" applyBorder="1" applyAlignment="1" applyProtection="1">
      <alignment wrapText="1"/>
      <protection locked="0"/>
    </xf>
    <xf numFmtId="0" fontId="5" fillId="0" borderId="1" xfId="0" applyFont="1" applyBorder="1" applyAlignment="1" applyProtection="1">
      <alignment wrapText="1"/>
      <protection locked="0"/>
    </xf>
    <xf numFmtId="164" fontId="4" fillId="0" borderId="1" xfId="0" applyNumberFormat="1" applyFont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" xfId="0" applyFill="1" applyBorder="1" applyProtection="1">
      <protection locked="0"/>
    </xf>
    <xf numFmtId="164" fontId="0" fillId="0" borderId="1" xfId="0" applyNumberFormat="1" applyFont="1" applyBorder="1" applyAlignment="1" applyProtection="1">
      <alignment wrapText="1"/>
      <protection locked="0"/>
    </xf>
    <xf numFmtId="0" fontId="4" fillId="0" borderId="1" xfId="0" applyFont="1" applyBorder="1" applyProtection="1">
      <protection locked="0"/>
    </xf>
    <xf numFmtId="0" fontId="6" fillId="0" borderId="1" xfId="0" applyFont="1" applyBorder="1" applyProtection="1">
      <protection locked="0"/>
    </xf>
    <xf numFmtId="0" fontId="5" fillId="0" borderId="1" xfId="0" applyFont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7" fillId="2" borderId="1" xfId="0" applyFont="1" applyFill="1" applyBorder="1" applyProtection="1">
      <protection locked="0"/>
    </xf>
    <xf numFmtId="164" fontId="0" fillId="2" borderId="1" xfId="0" applyNumberFormat="1" applyFont="1" applyFill="1" applyBorder="1" applyProtection="1">
      <protection locked="0"/>
    </xf>
    <xf numFmtId="0" fontId="8" fillId="0" borderId="1" xfId="0" applyFont="1" applyBorder="1" applyAlignment="1" applyProtection="1">
      <alignment vertical="top" wrapText="1"/>
      <protection locked="0"/>
    </xf>
    <xf numFmtId="0" fontId="3" fillId="3" borderId="2" xfId="0" applyFont="1" applyFill="1" applyBorder="1" applyProtection="1">
      <protection locked="0"/>
    </xf>
    <xf numFmtId="0" fontId="3" fillId="3" borderId="3" xfId="0" applyFont="1" applyFill="1" applyBorder="1" applyAlignment="1" applyProtection="1">
      <alignment wrapText="1"/>
      <protection locked="0"/>
    </xf>
    <xf numFmtId="0" fontId="7" fillId="3" borderId="3" xfId="0" applyFont="1" applyFill="1" applyBorder="1" applyProtection="1">
      <protection locked="0"/>
    </xf>
    <xf numFmtId="164" fontId="0" fillId="3" borderId="3" xfId="0" applyNumberFormat="1" applyFont="1" applyFill="1" applyBorder="1" applyProtection="1">
      <protection locked="0"/>
    </xf>
    <xf numFmtId="0" fontId="4" fillId="0" borderId="4" xfId="0" applyFont="1" applyBorder="1" applyProtection="1">
      <protection locked="0"/>
    </xf>
    <xf numFmtId="0" fontId="3" fillId="0" borderId="0" xfId="0" applyFont="1" applyBorder="1" applyAlignment="1" applyProtection="1">
      <alignment wrapText="1"/>
      <protection locked="0"/>
    </xf>
    <xf numFmtId="0" fontId="4" fillId="0" borderId="0" xfId="0" applyFont="1" applyBorder="1" applyProtection="1">
      <protection locked="0"/>
    </xf>
    <xf numFmtId="164" fontId="0" fillId="0" borderId="0" xfId="0" applyNumberFormat="1" applyFont="1" applyBorder="1" applyProtection="1">
      <protection locked="0"/>
    </xf>
    <xf numFmtId="0" fontId="7" fillId="0" borderId="0" xfId="0" applyFont="1" applyBorder="1" applyProtection="1">
      <protection locked="0"/>
    </xf>
    <xf numFmtId="0" fontId="3" fillId="0" borderId="4" xfId="0" applyFont="1" applyBorder="1" applyProtection="1">
      <protection locked="0"/>
    </xf>
    <xf numFmtId="0" fontId="0" fillId="0" borderId="4" xfId="0" applyFont="1" applyBorder="1" applyProtection="1">
      <protection locked="0"/>
    </xf>
    <xf numFmtId="0" fontId="0" fillId="0" borderId="0" xfId="0" applyFont="1" applyBorder="1" applyProtection="1">
      <protection locked="0"/>
    </xf>
    <xf numFmtId="0" fontId="0" fillId="0" borderId="0" xfId="0" applyFont="1" applyBorder="1" applyAlignment="1" applyProtection="1">
      <alignment wrapText="1"/>
      <protection locked="0"/>
    </xf>
    <xf numFmtId="0" fontId="8" fillId="0" borderId="6" xfId="0" applyFont="1" applyBorder="1" applyProtection="1">
      <protection locked="0"/>
    </xf>
    <xf numFmtId="0" fontId="9" fillId="0" borderId="7" xfId="0" applyFont="1" applyBorder="1" applyAlignment="1" applyProtection="1">
      <alignment wrapText="1"/>
      <protection locked="0"/>
    </xf>
    <xf numFmtId="0" fontId="9" fillId="0" borderId="7" xfId="0" applyFont="1" applyBorder="1" applyProtection="1">
      <protection locked="0"/>
    </xf>
    <xf numFmtId="164" fontId="9" fillId="0" borderId="7" xfId="0" applyNumberFormat="1" applyFont="1" applyBorder="1" applyProtection="1">
      <protection locked="0"/>
    </xf>
    <xf numFmtId="0" fontId="3" fillId="0" borderId="0" xfId="0" applyFont="1" applyBorder="1" applyAlignment="1" applyProtection="1">
      <alignment horizontal="right" wrapText="1"/>
      <protection locked="0"/>
    </xf>
    <xf numFmtId="0" fontId="9" fillId="0" borderId="0" xfId="0" applyFont="1" applyBorder="1" applyProtection="1">
      <protection locked="0"/>
    </xf>
    <xf numFmtId="164" fontId="9" fillId="0" borderId="0" xfId="0" applyNumberFormat="1" applyFont="1" applyBorder="1" applyProtection="1">
      <protection locked="0"/>
    </xf>
    <xf numFmtId="0" fontId="0" fillId="0" borderId="0" xfId="0" applyAlignment="1" applyProtection="1">
      <alignment horizontal="right"/>
      <protection locked="0"/>
    </xf>
    <xf numFmtId="0" fontId="0" fillId="0" borderId="0" xfId="0" quotePrefix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10" fillId="0" borderId="0" xfId="0" applyFont="1" applyAlignment="1" applyProtection="1">
      <alignment horizontal="center"/>
      <protection locked="0"/>
    </xf>
    <xf numFmtId="164" fontId="0" fillId="0" borderId="0" xfId="0" applyNumberFormat="1" applyAlignment="1" applyProtection="1">
      <alignment horizontal="left"/>
    </xf>
    <xf numFmtId="9" fontId="7" fillId="0" borderId="1" xfId="4" applyFont="1" applyBorder="1" applyAlignment="1" applyProtection="1">
      <alignment wrapText="1"/>
      <protection locked="0"/>
    </xf>
    <xf numFmtId="43" fontId="7" fillId="0" borderId="1" xfId="2" applyFont="1" applyBorder="1" applyAlignment="1" applyProtection="1">
      <alignment wrapText="1"/>
      <protection locked="0"/>
    </xf>
    <xf numFmtId="165" fontId="7" fillId="0" borderId="1" xfId="0" applyNumberFormat="1" applyFont="1" applyBorder="1" applyAlignment="1" applyProtection="1">
      <alignment wrapText="1"/>
      <protection locked="0"/>
    </xf>
    <xf numFmtId="0" fontId="6" fillId="0" borderId="1" xfId="0" applyFont="1" applyBorder="1" applyAlignment="1" applyProtection="1">
      <alignment wrapText="1"/>
      <protection locked="0"/>
    </xf>
    <xf numFmtId="43" fontId="3" fillId="0" borderId="1" xfId="2" applyFont="1" applyBorder="1" applyAlignment="1" applyProtection="1">
      <alignment wrapText="1"/>
      <protection locked="0"/>
    </xf>
    <xf numFmtId="43" fontId="7" fillId="2" borderId="1" xfId="2" applyFont="1" applyFill="1" applyBorder="1" applyAlignment="1" applyProtection="1">
      <alignment wrapText="1"/>
      <protection locked="0"/>
    </xf>
    <xf numFmtId="43" fontId="5" fillId="2" borderId="1" xfId="2" applyFont="1" applyFill="1" applyBorder="1" applyAlignment="1" applyProtection="1">
      <alignment wrapText="1"/>
      <protection locked="0"/>
    </xf>
    <xf numFmtId="166" fontId="3" fillId="0" borderId="1" xfId="3" applyNumberFormat="1" applyFont="1" applyBorder="1" applyAlignment="1" applyProtection="1">
      <alignment wrapText="1"/>
      <protection locked="0"/>
    </xf>
    <xf numFmtId="166" fontId="3" fillId="4" borderId="1" xfId="3" applyNumberFormat="1" applyFont="1" applyFill="1" applyBorder="1" applyAlignment="1" applyProtection="1">
      <alignment wrapText="1"/>
      <protection locked="0"/>
    </xf>
    <xf numFmtId="166" fontId="3" fillId="0" borderId="1" xfId="3" applyNumberFormat="1" applyFont="1" applyBorder="1" applyAlignment="1" applyProtection="1">
      <alignment wrapText="1"/>
    </xf>
    <xf numFmtId="167" fontId="3" fillId="4" borderId="1" xfId="2" applyNumberFormat="1" applyFont="1" applyFill="1" applyBorder="1" applyAlignment="1" applyProtection="1">
      <alignment wrapText="1"/>
      <protection locked="0"/>
    </xf>
    <xf numFmtId="167" fontId="7" fillId="4" borderId="1" xfId="2" applyNumberFormat="1" applyFont="1" applyFill="1" applyBorder="1" applyAlignment="1" applyProtection="1">
      <alignment horizontal="center" wrapText="1"/>
      <protection locked="0"/>
    </xf>
    <xf numFmtId="167" fontId="6" fillId="2" borderId="1" xfId="2" applyNumberFormat="1" applyFont="1" applyFill="1" applyBorder="1" applyProtection="1">
      <protection locked="0"/>
    </xf>
    <xf numFmtId="167" fontId="3" fillId="2" borderId="1" xfId="2" applyNumberFormat="1" applyFont="1" applyFill="1" applyBorder="1" applyAlignment="1" applyProtection="1">
      <alignment wrapText="1"/>
      <protection locked="0"/>
    </xf>
    <xf numFmtId="167" fontId="4" fillId="2" borderId="1" xfId="2" applyNumberFormat="1" applyFont="1" applyFill="1" applyBorder="1" applyAlignment="1" applyProtection="1">
      <alignment wrapText="1"/>
      <protection locked="0"/>
    </xf>
    <xf numFmtId="167" fontId="4" fillId="4" borderId="1" xfId="2" applyNumberFormat="1" applyFont="1" applyFill="1" applyBorder="1" applyAlignment="1" applyProtection="1">
      <alignment wrapText="1"/>
      <protection locked="0"/>
    </xf>
    <xf numFmtId="167" fontId="0" fillId="2" borderId="1" xfId="2" applyNumberFormat="1" applyFont="1" applyFill="1" applyBorder="1" applyProtection="1">
      <protection locked="0"/>
    </xf>
    <xf numFmtId="167" fontId="0" fillId="4" borderId="1" xfId="2" applyNumberFormat="1" applyFont="1" applyFill="1" applyBorder="1" applyAlignment="1" applyProtection="1">
      <alignment wrapText="1"/>
      <protection locked="0"/>
    </xf>
    <xf numFmtId="167" fontId="0" fillId="3" borderId="3" xfId="2" applyNumberFormat="1" applyFont="1" applyFill="1" applyBorder="1" applyProtection="1">
      <protection locked="0"/>
    </xf>
    <xf numFmtId="167" fontId="0" fillId="0" borderId="0" xfId="2" applyNumberFormat="1" applyFont="1" applyBorder="1" applyProtection="1">
      <protection locked="0"/>
    </xf>
    <xf numFmtId="167" fontId="9" fillId="0" borderId="7" xfId="2" applyNumberFormat="1" applyFont="1" applyBorder="1" applyProtection="1">
      <protection locked="0"/>
    </xf>
    <xf numFmtId="167" fontId="9" fillId="0" borderId="0" xfId="2" applyNumberFormat="1" applyFont="1" applyBorder="1" applyProtection="1">
      <protection locked="0"/>
    </xf>
    <xf numFmtId="167" fontId="2" fillId="0" borderId="0" xfId="2" applyNumberFormat="1" applyFont="1" applyBorder="1" applyAlignment="1" applyProtection="1">
      <alignment horizontal="right"/>
      <protection locked="0"/>
    </xf>
    <xf numFmtId="167" fontId="2" fillId="0" borderId="0" xfId="2" applyNumberFormat="1" applyFont="1" applyAlignment="1" applyProtection="1">
      <alignment horizontal="right"/>
      <protection locked="0"/>
    </xf>
    <xf numFmtId="167" fontId="0" fillId="0" borderId="0" xfId="2" applyNumberFormat="1" applyFont="1"/>
    <xf numFmtId="167" fontId="7" fillId="0" borderId="1" xfId="2" applyNumberFormat="1" applyFont="1" applyBorder="1" applyAlignment="1" applyProtection="1">
      <alignment horizontal="center" wrapText="1"/>
      <protection locked="0"/>
    </xf>
    <xf numFmtId="167" fontId="3" fillId="0" borderId="1" xfId="2" applyNumberFormat="1" applyFont="1" applyBorder="1" applyAlignment="1" applyProtection="1">
      <alignment wrapText="1"/>
      <protection locked="0"/>
    </xf>
    <xf numFmtId="167" fontId="4" fillId="0" borderId="1" xfId="2" applyNumberFormat="1" applyFont="1" applyBorder="1" applyAlignment="1" applyProtection="1">
      <alignment wrapText="1"/>
      <protection locked="0"/>
    </xf>
    <xf numFmtId="167" fontId="0" fillId="0" borderId="1" xfId="2" applyNumberFormat="1" applyFont="1" applyBorder="1" applyAlignment="1" applyProtection="1">
      <alignment wrapText="1"/>
      <protection locked="0"/>
    </xf>
    <xf numFmtId="167" fontId="0" fillId="0" borderId="0" xfId="2" applyNumberFormat="1" applyFont="1" applyProtection="1"/>
    <xf numFmtId="167" fontId="0" fillId="0" borderId="0" xfId="2" applyNumberFormat="1" applyFont="1" applyProtection="1">
      <protection locked="0"/>
    </xf>
    <xf numFmtId="167" fontId="0" fillId="0" borderId="0" xfId="2" applyNumberFormat="1" applyFont="1" applyAlignment="1">
      <alignment horizontal="right"/>
    </xf>
    <xf numFmtId="167" fontId="0" fillId="0" borderId="7" xfId="2" applyNumberFormat="1" applyFont="1" applyBorder="1" applyAlignment="1">
      <alignment horizontal="right"/>
    </xf>
    <xf numFmtId="167" fontId="0" fillId="0" borderId="0" xfId="2" applyNumberFormat="1" applyFont="1" applyAlignment="1" applyProtection="1">
      <alignment horizontal="left"/>
    </xf>
    <xf numFmtId="167" fontId="12" fillId="0" borderId="0" xfId="2" applyNumberFormat="1" applyFont="1" applyAlignment="1">
      <alignment horizontal="center" vertical="center"/>
    </xf>
    <xf numFmtId="167" fontId="3" fillId="0" borderId="11" xfId="2" applyNumberFormat="1" applyFont="1" applyBorder="1" applyAlignment="1" applyProtection="1">
      <alignment horizontal="right" vertical="top" wrapText="1"/>
      <protection locked="0"/>
    </xf>
    <xf numFmtId="167" fontId="0" fillId="0" borderId="0" xfId="2" applyNumberFormat="1" applyFont="1" applyBorder="1" applyAlignment="1" applyProtection="1">
      <alignment horizontal="right"/>
      <protection locked="0"/>
    </xf>
    <xf numFmtId="167" fontId="4" fillId="0" borderId="11" xfId="2" applyNumberFormat="1" applyFont="1" applyBorder="1" applyAlignment="1" applyProtection="1">
      <alignment horizontal="center"/>
      <protection locked="0"/>
    </xf>
    <xf numFmtId="167" fontId="4" fillId="0" borderId="1" xfId="2" applyNumberFormat="1" applyFont="1" applyBorder="1" applyProtection="1">
      <protection locked="0"/>
    </xf>
    <xf numFmtId="167" fontId="6" fillId="0" borderId="1" xfId="2" applyNumberFormat="1" applyFont="1" applyBorder="1" applyProtection="1">
      <protection locked="0"/>
    </xf>
    <xf numFmtId="167" fontId="3" fillId="0" borderId="1" xfId="2" applyNumberFormat="1" applyFont="1" applyBorder="1" applyAlignment="1" applyProtection="1">
      <alignment wrapText="1"/>
    </xf>
    <xf numFmtId="167" fontId="3" fillId="2" borderId="1" xfId="2" applyNumberFormat="1" applyFont="1" applyFill="1" applyBorder="1" applyAlignment="1" applyProtection="1">
      <alignment wrapText="1"/>
    </xf>
    <xf numFmtId="167" fontId="0" fillId="2" borderId="1" xfId="2" applyNumberFormat="1" applyFont="1" applyFill="1" applyBorder="1" applyProtection="1"/>
    <xf numFmtId="167" fontId="3" fillId="2" borderId="1" xfId="2" applyNumberFormat="1" applyFont="1" applyFill="1" applyBorder="1" applyProtection="1"/>
    <xf numFmtId="167" fontId="3" fillId="3" borderId="3" xfId="2" applyNumberFormat="1" applyFont="1" applyFill="1" applyBorder="1" applyProtection="1">
      <protection locked="0"/>
    </xf>
    <xf numFmtId="167" fontId="3" fillId="0" borderId="5" xfId="2" applyNumberFormat="1" applyFont="1" applyBorder="1" applyProtection="1">
      <protection locked="0"/>
    </xf>
    <xf numFmtId="167" fontId="4" fillId="0" borderId="5" xfId="2" applyNumberFormat="1" applyFont="1" applyBorder="1" applyProtection="1"/>
    <xf numFmtId="167" fontId="6" fillId="0" borderId="5" xfId="2" applyNumberFormat="1" applyFont="1" applyBorder="1" applyProtection="1">
      <protection locked="0"/>
    </xf>
    <xf numFmtId="167" fontId="4" fillId="0" borderId="0" xfId="2" applyNumberFormat="1" applyFont="1" applyBorder="1" applyProtection="1">
      <protection locked="0"/>
    </xf>
    <xf numFmtId="167" fontId="0" fillId="0" borderId="0" xfId="2" quotePrefix="1" applyNumberFormat="1" applyFont="1" applyProtection="1">
      <protection locked="0"/>
    </xf>
    <xf numFmtId="9" fontId="7" fillId="0" borderId="1" xfId="4" applyFont="1" applyBorder="1" applyAlignment="1" applyProtection="1">
      <alignment horizontal="right" wrapText="1"/>
      <protection locked="0"/>
    </xf>
    <xf numFmtId="9" fontId="5" fillId="0" borderId="1" xfId="0" applyNumberFormat="1" applyFont="1" applyBorder="1" applyAlignment="1" applyProtection="1">
      <alignment wrapText="1"/>
      <protection locked="0"/>
    </xf>
    <xf numFmtId="167" fontId="4" fillId="0" borderId="1" xfId="2" applyNumberFormat="1" applyFont="1" applyBorder="1" applyAlignment="1" applyProtection="1">
      <alignment wrapText="1"/>
    </xf>
    <xf numFmtId="0" fontId="2" fillId="0" borderId="0" xfId="0" applyFont="1"/>
    <xf numFmtId="9" fontId="5" fillId="0" borderId="1" xfId="4" applyFont="1" applyBorder="1" applyAlignment="1" applyProtection="1">
      <alignment wrapText="1"/>
      <protection locked="0"/>
    </xf>
    <xf numFmtId="166" fontId="3" fillId="4" borderId="11" xfId="3" applyNumberFormat="1" applyFont="1" applyFill="1" applyBorder="1" applyAlignment="1" applyProtection="1">
      <alignment horizontal="right" vertical="center" wrapText="1"/>
      <protection locked="0"/>
    </xf>
    <xf numFmtId="166" fontId="3" fillId="0" borderId="1" xfId="3" applyNumberFormat="1" applyFont="1" applyBorder="1" applyAlignment="1" applyProtection="1">
      <alignment vertical="center" wrapText="1"/>
    </xf>
    <xf numFmtId="0" fontId="6" fillId="0" borderId="1" xfId="0" applyFont="1" applyBorder="1" applyAlignment="1" applyProtection="1">
      <alignment horizontal="center"/>
      <protection locked="0"/>
    </xf>
    <xf numFmtId="166" fontId="3" fillId="0" borderId="5" xfId="3" applyNumberFormat="1" applyFont="1" applyBorder="1" applyProtection="1">
      <protection locked="0"/>
    </xf>
    <xf numFmtId="166" fontId="4" fillId="0" borderId="8" xfId="3" applyNumberFormat="1" applyFont="1" applyBorder="1" applyProtection="1"/>
    <xf numFmtId="0" fontId="3" fillId="0" borderId="11" xfId="0" applyFont="1" applyBorder="1" applyAlignment="1" applyProtection="1">
      <alignment horizontal="right" vertical="top" wrapText="1"/>
      <protection locked="0"/>
    </xf>
    <xf numFmtId="0" fontId="12" fillId="0" borderId="0" xfId="0" applyFont="1" applyAlignment="1">
      <alignment horizontal="center" vertical="center"/>
    </xf>
    <xf numFmtId="164" fontId="4" fillId="0" borderId="9" xfId="0" applyNumberFormat="1" applyFont="1" applyBorder="1" applyAlignment="1" applyProtection="1">
      <alignment horizontal="center"/>
      <protection locked="0"/>
    </xf>
    <xf numFmtId="164" fontId="4" fillId="0" borderId="11" xfId="0" applyNumberFormat="1" applyFont="1" applyBorder="1" applyAlignment="1" applyProtection="1">
      <alignment horizontal="center"/>
      <protection locked="0"/>
    </xf>
    <xf numFmtId="164" fontId="7" fillId="0" borderId="1" xfId="0" applyNumberFormat="1" applyFont="1" applyBorder="1" applyAlignment="1" applyProtection="1">
      <alignment horizontal="center" wrapText="1"/>
      <protection locked="0"/>
    </xf>
    <xf numFmtId="164" fontId="0" fillId="0" borderId="0" xfId="0" applyNumberFormat="1" applyFont="1" applyBorder="1" applyAlignment="1" applyProtection="1">
      <alignment horizontal="right"/>
      <protection locked="0"/>
    </xf>
    <xf numFmtId="164" fontId="2" fillId="0" borderId="0" xfId="0" applyNumberFormat="1" applyFont="1" applyBorder="1" applyAlignment="1" applyProtection="1">
      <alignment horizontal="right"/>
      <protection locked="0"/>
    </xf>
    <xf numFmtId="9" fontId="0" fillId="0" borderId="0" xfId="0" applyNumberFormat="1"/>
    <xf numFmtId="43" fontId="0" fillId="0" borderId="0" xfId="2" applyFont="1"/>
    <xf numFmtId="43" fontId="0" fillId="0" borderId="0" xfId="0" applyNumberFormat="1"/>
    <xf numFmtId="43" fontId="2" fillId="0" borderId="0" xfId="2" applyFont="1"/>
    <xf numFmtId="167" fontId="13" fillId="0" borderId="0" xfId="2" applyNumberFormat="1" applyFont="1" applyFill="1" applyAlignment="1">
      <alignment horizontal="right" wrapText="1"/>
    </xf>
    <xf numFmtId="167" fontId="13" fillId="0" borderId="0" xfId="2" applyNumberFormat="1" applyFont="1" applyFill="1" applyAlignment="1">
      <alignment horizontal="right"/>
    </xf>
    <xf numFmtId="167" fontId="0" fillId="0" borderId="0" xfId="2" applyNumberFormat="1" applyFont="1" applyFill="1"/>
    <xf numFmtId="0" fontId="11" fillId="0" borderId="0" xfId="0" applyFont="1" applyFill="1" applyAlignment="1">
      <alignment horizontal="left"/>
    </xf>
    <xf numFmtId="0" fontId="11" fillId="0" borderId="0" xfId="0" applyFont="1" applyFill="1" applyBorder="1" applyAlignment="1">
      <alignment horizontal="left"/>
    </xf>
    <xf numFmtId="167" fontId="4" fillId="0" borderId="0" xfId="2" applyNumberFormat="1" applyFont="1" applyFill="1" applyBorder="1" applyProtection="1">
      <protection locked="0"/>
    </xf>
    <xf numFmtId="167" fontId="6" fillId="0" borderId="0" xfId="2" applyNumberFormat="1" applyFont="1" applyFill="1" applyBorder="1" applyProtection="1">
      <protection locked="0"/>
    </xf>
    <xf numFmtId="166" fontId="3" fillId="0" borderId="0" xfId="3" applyNumberFormat="1" applyFont="1" applyFill="1" applyBorder="1" applyAlignment="1" applyProtection="1">
      <alignment wrapText="1"/>
    </xf>
    <xf numFmtId="167" fontId="3" fillId="0" borderId="0" xfId="2" applyNumberFormat="1" applyFont="1" applyFill="1" applyBorder="1" applyAlignment="1" applyProtection="1">
      <alignment wrapText="1"/>
    </xf>
    <xf numFmtId="167" fontId="4" fillId="0" borderId="0" xfId="2" applyNumberFormat="1" applyFont="1" applyFill="1" applyBorder="1" applyAlignment="1" applyProtection="1">
      <alignment wrapText="1"/>
    </xf>
    <xf numFmtId="167" fontId="4" fillId="0" borderId="0" xfId="2" applyNumberFormat="1" applyFont="1" applyFill="1" applyBorder="1" applyAlignment="1" applyProtection="1">
      <alignment wrapText="1"/>
      <protection locked="0"/>
    </xf>
    <xf numFmtId="167" fontId="0" fillId="0" borderId="0" xfId="2" applyNumberFormat="1" applyFont="1" applyFill="1" applyBorder="1" applyProtection="1"/>
    <xf numFmtId="167" fontId="3" fillId="0" borderId="0" xfId="2" applyNumberFormat="1" applyFont="1" applyFill="1" applyBorder="1" applyProtection="1"/>
    <xf numFmtId="166" fontId="3" fillId="0" borderId="0" xfId="3" applyNumberFormat="1" applyFont="1" applyFill="1" applyBorder="1" applyAlignment="1" applyProtection="1">
      <alignment vertical="center" wrapText="1"/>
    </xf>
    <xf numFmtId="167" fontId="3" fillId="0" borderId="0" xfId="2" applyNumberFormat="1" applyFont="1" applyFill="1" applyBorder="1" applyProtection="1">
      <protection locked="0"/>
    </xf>
    <xf numFmtId="166" fontId="3" fillId="0" borderId="0" xfId="3" applyNumberFormat="1" applyFont="1" applyFill="1" applyBorder="1" applyProtection="1">
      <protection locked="0"/>
    </xf>
    <xf numFmtId="167" fontId="4" fillId="0" borderId="0" xfId="2" applyNumberFormat="1" applyFont="1" applyFill="1" applyBorder="1" applyProtection="1"/>
    <xf numFmtId="166" fontId="4" fillId="0" borderId="0" xfId="3" applyNumberFormat="1" applyFont="1" applyFill="1" applyBorder="1" applyProtection="1"/>
    <xf numFmtId="167" fontId="0" fillId="0" borderId="0" xfId="2" quotePrefix="1" applyNumberFormat="1" applyFont="1" applyFill="1" applyProtection="1">
      <protection locked="0"/>
    </xf>
    <xf numFmtId="167" fontId="0" fillId="0" borderId="0" xfId="2" applyNumberFormat="1" applyFont="1" applyFill="1" applyProtection="1">
      <protection locked="0"/>
    </xf>
    <xf numFmtId="43" fontId="0" fillId="4" borderId="1" xfId="2" applyNumberFormat="1" applyFont="1" applyFill="1" applyBorder="1" applyAlignment="1" applyProtection="1">
      <alignment wrapText="1"/>
      <protection locked="0"/>
    </xf>
    <xf numFmtId="0" fontId="0" fillId="0" borderId="0" xfId="0" applyAlignment="1"/>
    <xf numFmtId="0" fontId="15" fillId="0" borderId="1" xfId="0" applyFont="1" applyBorder="1" applyAlignment="1" applyProtection="1">
      <alignment wrapText="1"/>
      <protection locked="0"/>
    </xf>
    <xf numFmtId="0" fontId="3" fillId="0" borderId="11" xfId="0" applyFont="1" applyBorder="1" applyAlignment="1" applyProtection="1">
      <alignment horizontal="right" vertical="top" wrapText="1"/>
      <protection locked="0"/>
    </xf>
    <xf numFmtId="0" fontId="0" fillId="0" borderId="0" xfId="0" applyAlignment="1">
      <alignment horizontal="center"/>
    </xf>
    <xf numFmtId="0" fontId="12" fillId="0" borderId="0" xfId="0" applyFont="1" applyAlignment="1">
      <alignment horizontal="center" vertical="center"/>
    </xf>
    <xf numFmtId="164" fontId="4" fillId="0" borderId="11" xfId="0" applyNumberFormat="1" applyFont="1" applyBorder="1" applyAlignment="1" applyProtection="1">
      <alignment horizontal="center"/>
      <protection locked="0"/>
    </xf>
    <xf numFmtId="164" fontId="7" fillId="0" borderId="1" xfId="0" applyNumberFormat="1" applyFont="1" applyBorder="1" applyAlignment="1" applyProtection="1">
      <alignment horizontal="center" wrapText="1"/>
      <protection locked="0"/>
    </xf>
    <xf numFmtId="164" fontId="0" fillId="0" borderId="0" xfId="0" applyNumberFormat="1" applyFont="1" applyBorder="1" applyAlignment="1" applyProtection="1">
      <alignment horizontal="right"/>
      <protection locked="0"/>
    </xf>
    <xf numFmtId="164" fontId="2" fillId="0" borderId="0" xfId="0" applyNumberFormat="1" applyFont="1" applyBorder="1" applyAlignment="1" applyProtection="1">
      <alignment horizontal="right"/>
      <protection locked="0"/>
    </xf>
    <xf numFmtId="9" fontId="2" fillId="0" borderId="0" xfId="0" applyNumberFormat="1" applyFont="1"/>
    <xf numFmtId="43" fontId="0" fillId="4" borderId="0" xfId="2" applyFont="1" applyFill="1"/>
    <xf numFmtId="0" fontId="3" fillId="0" borderId="1" xfId="0" applyFont="1" applyFill="1" applyBorder="1" applyAlignment="1" applyProtection="1">
      <alignment wrapText="1"/>
      <protection locked="0"/>
    </xf>
    <xf numFmtId="0" fontId="5" fillId="0" borderId="1" xfId="0" applyFont="1" applyFill="1" applyBorder="1" applyAlignment="1" applyProtection="1">
      <alignment wrapText="1"/>
      <protection locked="0"/>
    </xf>
    <xf numFmtId="167" fontId="4" fillId="0" borderId="1" xfId="2" applyNumberFormat="1" applyFont="1" applyFill="1" applyBorder="1" applyAlignment="1" applyProtection="1">
      <alignment wrapText="1"/>
      <protection locked="0"/>
    </xf>
    <xf numFmtId="164" fontId="4" fillId="0" borderId="1" xfId="0" applyNumberFormat="1" applyFont="1" applyFill="1" applyBorder="1" applyAlignment="1" applyProtection="1">
      <alignment wrapText="1"/>
      <protection locked="0"/>
    </xf>
    <xf numFmtId="167" fontId="3" fillId="0" borderId="1" xfId="2" applyNumberFormat="1" applyFont="1" applyFill="1" applyBorder="1" applyAlignment="1" applyProtection="1">
      <alignment wrapText="1"/>
      <protection locked="0"/>
    </xf>
    <xf numFmtId="164" fontId="0" fillId="0" borderId="0" xfId="0" applyNumberFormat="1" applyFont="1" applyBorder="1" applyAlignment="1" applyProtection="1">
      <alignment horizontal="right"/>
      <protection locked="0"/>
    </xf>
    <xf numFmtId="164" fontId="2" fillId="0" borderId="0" xfId="0" applyNumberFormat="1" applyFont="1" applyBorder="1" applyAlignment="1" applyProtection="1">
      <alignment horizontal="right"/>
      <protection locked="0"/>
    </xf>
    <xf numFmtId="0" fontId="3" fillId="0" borderId="11" xfId="0" applyFont="1" applyBorder="1" applyAlignment="1" applyProtection="1">
      <alignment horizontal="right" vertical="top" wrapText="1"/>
      <protection locked="0"/>
    </xf>
    <xf numFmtId="0" fontId="0" fillId="0" borderId="0" xfId="0" applyAlignment="1">
      <alignment horizontal="center"/>
    </xf>
    <xf numFmtId="0" fontId="12" fillId="0" borderId="0" xfId="0" applyFont="1" applyAlignment="1">
      <alignment horizontal="center" vertical="center"/>
    </xf>
    <xf numFmtId="164" fontId="4" fillId="0" borderId="11" xfId="0" applyNumberFormat="1" applyFont="1" applyBorder="1" applyAlignment="1" applyProtection="1">
      <alignment horizontal="center"/>
      <protection locked="0"/>
    </xf>
    <xf numFmtId="164" fontId="7" fillId="0" borderId="1" xfId="0" applyNumberFormat="1" applyFont="1" applyBorder="1" applyAlignment="1" applyProtection="1">
      <alignment horizontal="center" wrapText="1"/>
      <protection locked="0"/>
    </xf>
    <xf numFmtId="44" fontId="0" fillId="0" borderId="0" xfId="0" applyNumberFormat="1"/>
    <xf numFmtId="164" fontId="4" fillId="0" borderId="11" xfId="0" applyNumberFormat="1" applyFont="1" applyBorder="1" applyAlignment="1" applyProtection="1">
      <alignment horizontal="center"/>
      <protection locked="0"/>
    </xf>
    <xf numFmtId="164" fontId="7" fillId="0" borderId="1" xfId="0" applyNumberFormat="1" applyFont="1" applyBorder="1" applyAlignment="1" applyProtection="1">
      <alignment horizontal="center" wrapText="1"/>
      <protection locked="0"/>
    </xf>
    <xf numFmtId="0" fontId="12" fillId="0" borderId="0" xfId="0" applyFont="1" applyAlignment="1">
      <alignment horizontal="center" vertical="center"/>
    </xf>
    <xf numFmtId="0" fontId="0" fillId="0" borderId="12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/>
    <xf numFmtId="43" fontId="0" fillId="0" borderId="0" xfId="2" applyFont="1" applyBorder="1"/>
    <xf numFmtId="43" fontId="0" fillId="0" borderId="16" xfId="2" applyFont="1" applyBorder="1"/>
    <xf numFmtId="9" fontId="2" fillId="0" borderId="15" xfId="0" applyNumberFormat="1" applyFont="1" applyBorder="1"/>
    <xf numFmtId="43" fontId="2" fillId="0" borderId="0" xfId="2" applyFont="1" applyBorder="1"/>
    <xf numFmtId="0" fontId="0" fillId="0" borderId="0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43" fontId="0" fillId="0" borderId="18" xfId="0" applyNumberFormat="1" applyBorder="1"/>
    <xf numFmtId="0" fontId="0" fillId="0" borderId="19" xfId="0" applyBorder="1"/>
    <xf numFmtId="0" fontId="16" fillId="0" borderId="0" xfId="0" applyFont="1" applyFill="1"/>
    <xf numFmtId="0" fontId="0" fillId="0" borderId="0" xfId="0" applyFill="1"/>
    <xf numFmtId="0" fontId="0" fillId="0" borderId="13" xfId="0" applyBorder="1"/>
    <xf numFmtId="43" fontId="0" fillId="5" borderId="0" xfId="2" applyFont="1" applyFill="1" applyBorder="1"/>
    <xf numFmtId="9" fontId="2" fillId="5" borderId="0" xfId="0" applyNumberFormat="1" applyFont="1" applyFill="1" applyBorder="1"/>
    <xf numFmtId="0" fontId="2" fillId="0" borderId="15" xfId="0" applyFont="1" applyBorder="1"/>
    <xf numFmtId="0" fontId="2" fillId="5" borderId="0" xfId="0" applyFont="1" applyFill="1" applyBorder="1"/>
    <xf numFmtId="0" fontId="0" fillId="5" borderId="0" xfId="0" applyFill="1"/>
    <xf numFmtId="0" fontId="16" fillId="5" borderId="0" xfId="0" applyFont="1" applyFill="1"/>
    <xf numFmtId="0" fontId="19" fillId="5" borderId="0" xfId="0" applyFont="1" applyFill="1"/>
    <xf numFmtId="167" fontId="4" fillId="0" borderId="11" xfId="2" applyNumberFormat="1" applyFont="1" applyBorder="1" applyAlignment="1" applyProtection="1">
      <alignment horizontal="right" vertical="top" wrapText="1"/>
      <protection locked="0"/>
    </xf>
    <xf numFmtId="0" fontId="4" fillId="0" borderId="11" xfId="0" applyFont="1" applyBorder="1" applyAlignment="1" applyProtection="1">
      <alignment horizontal="right" vertical="top" wrapText="1"/>
      <protection locked="0"/>
    </xf>
    <xf numFmtId="166" fontId="4" fillId="0" borderId="11" xfId="3" applyNumberFormat="1" applyFont="1" applyFill="1" applyBorder="1" applyAlignment="1" applyProtection="1">
      <alignment horizontal="right" vertical="center" wrapText="1"/>
      <protection locked="0"/>
    </xf>
    <xf numFmtId="166" fontId="4" fillId="4" borderId="11" xfId="3" applyNumberFormat="1" applyFont="1" applyFill="1" applyBorder="1" applyAlignment="1" applyProtection="1">
      <alignment horizontal="right" vertical="center" wrapText="1"/>
      <protection locked="0"/>
    </xf>
    <xf numFmtId="166" fontId="4" fillId="0" borderId="1" xfId="3" applyNumberFormat="1" applyFont="1" applyBorder="1" applyAlignment="1" applyProtection="1">
      <alignment vertical="center" wrapText="1"/>
    </xf>
    <xf numFmtId="166" fontId="4" fillId="0" borderId="0" xfId="3" applyNumberFormat="1" applyFont="1" applyFill="1" applyBorder="1" applyAlignment="1" applyProtection="1">
      <alignment vertical="center" wrapText="1"/>
    </xf>
    <xf numFmtId="9" fontId="7" fillId="5" borderId="1" xfId="0" applyNumberFormat="1" applyFont="1" applyFill="1" applyBorder="1" applyAlignment="1" applyProtection="1">
      <alignment wrapText="1"/>
      <protection locked="0"/>
    </xf>
    <xf numFmtId="9" fontId="7" fillId="5" borderId="1" xfId="4" applyFont="1" applyFill="1" applyBorder="1" applyAlignment="1" applyProtection="1">
      <alignment wrapText="1"/>
      <protection locked="0"/>
    </xf>
    <xf numFmtId="9" fontId="7" fillId="5" borderId="1" xfId="4" applyFont="1" applyFill="1" applyBorder="1" applyAlignment="1" applyProtection="1">
      <alignment horizontal="right" wrapText="1"/>
      <protection locked="0"/>
    </xf>
    <xf numFmtId="0" fontId="2" fillId="0" borderId="0" xfId="0" applyFont="1" applyAlignment="1" applyProtection="1">
      <alignment horizontal="right"/>
      <protection locked="0"/>
    </xf>
    <xf numFmtId="0" fontId="3" fillId="0" borderId="9" xfId="0" applyFont="1" applyBorder="1" applyAlignment="1" applyProtection="1">
      <alignment horizontal="right" vertical="top" wrapText="1"/>
      <protection locked="0"/>
    </xf>
    <xf numFmtId="0" fontId="3" fillId="0" borderId="10" xfId="0" applyFont="1" applyBorder="1" applyAlignment="1" applyProtection="1">
      <alignment horizontal="right" vertical="top" wrapText="1"/>
      <protection locked="0"/>
    </xf>
    <xf numFmtId="0" fontId="3" fillId="0" borderId="11" xfId="0" applyFont="1" applyBorder="1" applyAlignment="1" applyProtection="1">
      <alignment horizontal="right" vertical="top" wrapText="1"/>
      <protection locked="0"/>
    </xf>
    <xf numFmtId="164" fontId="0" fillId="0" borderId="0" xfId="0" applyNumberFormat="1" applyFont="1" applyBorder="1" applyAlignment="1" applyProtection="1">
      <alignment horizontal="right"/>
      <protection locked="0"/>
    </xf>
    <xf numFmtId="164" fontId="2" fillId="0" borderId="0" xfId="0" applyNumberFormat="1" applyFont="1" applyBorder="1" applyAlignment="1" applyProtection="1">
      <alignment horizontal="right"/>
      <protection locked="0"/>
    </xf>
    <xf numFmtId="0" fontId="2" fillId="0" borderId="0" xfId="0" applyFont="1" applyBorder="1" applyAlignment="1" applyProtection="1">
      <alignment horizontal="right"/>
      <protection locked="0"/>
    </xf>
    <xf numFmtId="164" fontId="7" fillId="0" borderId="1" xfId="0" applyNumberFormat="1" applyFont="1" applyBorder="1" applyAlignment="1" applyProtection="1">
      <alignment horizontal="center" wrapText="1"/>
      <protection locked="0"/>
    </xf>
    <xf numFmtId="164" fontId="7" fillId="0" borderId="9" xfId="0" applyNumberFormat="1" applyFont="1" applyBorder="1" applyAlignment="1" applyProtection="1">
      <alignment horizontal="center" wrapText="1"/>
      <protection locked="0"/>
    </xf>
    <xf numFmtId="164" fontId="7" fillId="0" borderId="10" xfId="0" applyNumberFormat="1" applyFont="1" applyBorder="1" applyAlignment="1" applyProtection="1">
      <alignment horizontal="center" wrapText="1"/>
      <protection locked="0"/>
    </xf>
    <xf numFmtId="164" fontId="7" fillId="0" borderId="11" xfId="0" applyNumberFormat="1" applyFont="1" applyBorder="1" applyAlignment="1" applyProtection="1">
      <alignment horizontal="center" wrapText="1"/>
      <protection locked="0"/>
    </xf>
    <xf numFmtId="0" fontId="0" fillId="0" borderId="0" xfId="0" applyAlignment="1">
      <alignment horizontal="center"/>
    </xf>
    <xf numFmtId="0" fontId="12" fillId="0" borderId="0" xfId="0" applyFont="1" applyAlignment="1">
      <alignment horizontal="center" vertical="center"/>
    </xf>
    <xf numFmtId="0" fontId="0" fillId="0" borderId="7" xfId="0" applyBorder="1" applyAlignment="1">
      <alignment horizontal="right"/>
    </xf>
    <xf numFmtId="0" fontId="11" fillId="0" borderId="7" xfId="0" applyFont="1" applyBorder="1" applyAlignment="1">
      <alignment horizontal="left"/>
    </xf>
    <xf numFmtId="164" fontId="4" fillId="0" borderId="9" xfId="0" applyNumberFormat="1" applyFont="1" applyBorder="1" applyAlignment="1" applyProtection="1">
      <alignment horizontal="center"/>
      <protection locked="0"/>
    </xf>
    <xf numFmtId="164" fontId="4" fillId="0" borderId="11" xfId="0" applyNumberFormat="1" applyFont="1" applyBorder="1" applyAlignment="1" applyProtection="1">
      <alignment horizontal="center"/>
      <protection locked="0"/>
    </xf>
    <xf numFmtId="167" fontId="13" fillId="0" borderId="0" xfId="2" applyNumberFormat="1" applyFont="1" applyAlignment="1">
      <alignment horizontal="right" wrapText="1"/>
    </xf>
    <xf numFmtId="167" fontId="13" fillId="0" borderId="0" xfId="2" applyNumberFormat="1" applyFont="1" applyAlignment="1">
      <alignment horizontal="right"/>
    </xf>
    <xf numFmtId="0" fontId="0" fillId="0" borderId="0" xfId="0" applyAlignment="1">
      <alignment horizontal="right"/>
    </xf>
    <xf numFmtId="0" fontId="11" fillId="0" borderId="0" xfId="0" applyFont="1" applyAlignment="1">
      <alignment horizontal="left"/>
    </xf>
    <xf numFmtId="0" fontId="4" fillId="0" borderId="9" xfId="0" applyFont="1" applyBorder="1" applyAlignment="1" applyProtection="1">
      <alignment horizontal="right" vertical="top" wrapText="1"/>
      <protection locked="0"/>
    </xf>
    <xf numFmtId="0" fontId="4" fillId="0" borderId="10" xfId="0" applyFont="1" applyBorder="1" applyAlignment="1" applyProtection="1">
      <alignment horizontal="right" vertical="top" wrapText="1"/>
      <protection locked="0"/>
    </xf>
    <xf numFmtId="0" fontId="4" fillId="0" borderId="11" xfId="0" applyFont="1" applyBorder="1" applyAlignment="1" applyProtection="1">
      <alignment horizontal="right" vertical="top" wrapText="1"/>
      <protection locked="0"/>
    </xf>
    <xf numFmtId="164" fontId="7" fillId="5" borderId="1" xfId="0" applyNumberFormat="1" applyFont="1" applyFill="1" applyBorder="1" applyAlignment="1" applyProtection="1">
      <alignment horizontal="center" wrapText="1"/>
      <protection locked="0"/>
    </xf>
  </cellXfs>
  <cellStyles count="5">
    <cellStyle name="Comma" xfId="2" builtinId="3"/>
    <cellStyle name="Currency" xfId="3" builtinId="4"/>
    <cellStyle name="Hyperlink" xfId="1" builtinId="8"/>
    <cellStyle name="Normal" xfId="0" builtinId="0"/>
    <cellStyle name="Percent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0</xdr:rowOff>
    </xdr:from>
    <xdr:to>
      <xdr:col>1</xdr:col>
      <xdr:colOff>1724025</xdr:colOff>
      <xdr:row>3</xdr:row>
      <xdr:rowOff>104775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0"/>
          <a:ext cx="3371850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0</xdr:rowOff>
    </xdr:from>
    <xdr:to>
      <xdr:col>1</xdr:col>
      <xdr:colOff>1724025</xdr:colOff>
      <xdr:row>3</xdr:row>
      <xdr:rowOff>104775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0"/>
          <a:ext cx="3371850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47625</xdr:rowOff>
    </xdr:from>
    <xdr:to>
      <xdr:col>1</xdr:col>
      <xdr:colOff>1190625</xdr:colOff>
      <xdr:row>2</xdr:row>
      <xdr:rowOff>375857</xdr:rowOff>
    </xdr:to>
    <xdr:pic>
      <xdr:nvPicPr>
        <xdr:cNvPr id="3" name="Picture 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47625"/>
          <a:ext cx="2781300" cy="70923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0</xdr:rowOff>
    </xdr:from>
    <xdr:to>
      <xdr:col>1</xdr:col>
      <xdr:colOff>1724025</xdr:colOff>
      <xdr:row>3</xdr:row>
      <xdr:rowOff>104775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0A32C7A-E18C-44BB-9DD1-848BC122BB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0"/>
          <a:ext cx="3371850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0</xdr:rowOff>
    </xdr:from>
    <xdr:to>
      <xdr:col>1</xdr:col>
      <xdr:colOff>1724025</xdr:colOff>
      <xdr:row>3</xdr:row>
      <xdr:rowOff>104775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BBBE031-2058-4137-AC9D-8344223F6C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0"/>
          <a:ext cx="3371850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neh.gov/files/grants/budget_information_and_instructions_january_2016.pdf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neh.gov/files/grants/budget_information_and_instructions_january_2016.pdf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hyperlink" Target="http://www.neh.gov/files/grants/budget_information_and_instructions_january_2016.pdf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hyperlink" Target="http://www.neh.gov/files/grants/budget_information_and_instructions_january_201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62"/>
  <sheetViews>
    <sheetView topLeftCell="A28" zoomScaleNormal="100" zoomScaleSheetLayoutView="100" zoomScalePageLayoutView="125" workbookViewId="0">
      <selection activeCell="J21" sqref="J21"/>
    </sheetView>
  </sheetViews>
  <sheetFormatPr defaultColWidth="8.85546875" defaultRowHeight="15" x14ac:dyDescent="0.25"/>
  <cols>
    <col min="1" max="1" width="25.28515625" customWidth="1"/>
    <col min="2" max="2" width="28" customWidth="1"/>
    <col min="3" max="3" width="6.7109375" customWidth="1"/>
    <col min="4" max="5" width="10" style="77" bestFit="1" customWidth="1"/>
    <col min="6" max="6" width="6.7109375" customWidth="1"/>
    <col min="7" max="8" width="10" style="77" bestFit="1" customWidth="1"/>
    <col min="9" max="9" width="7.7109375" customWidth="1"/>
    <col min="10" max="10" width="9.42578125" style="77" bestFit="1" customWidth="1"/>
    <col min="11" max="11" width="10" style="77" bestFit="1" customWidth="1"/>
    <col min="12" max="12" width="2.28515625" customWidth="1"/>
    <col min="13" max="13" width="10.42578125" style="77" bestFit="1" customWidth="1"/>
    <col min="14" max="14" width="12.140625" style="77" bestFit="1" customWidth="1"/>
    <col min="15" max="15" width="12.85546875" style="77" bestFit="1" customWidth="1"/>
    <col min="16" max="16" width="15.42578125" style="77" bestFit="1" customWidth="1"/>
    <col min="17" max="17" width="3.28515625" style="126" customWidth="1"/>
    <col min="19" max="19" width="11.5703125" bestFit="1" customWidth="1"/>
    <col min="20" max="21" width="10.42578125" bestFit="1" customWidth="1"/>
    <col min="22" max="23" width="11.5703125" bestFit="1" customWidth="1"/>
  </cols>
  <sheetData>
    <row r="1" spans="1:23" ht="15" customHeight="1" x14ac:dyDescent="0.25">
      <c r="A1" s="216"/>
      <c r="B1" s="216"/>
      <c r="C1" s="216"/>
      <c r="D1" s="217" t="s">
        <v>26</v>
      </c>
      <c r="E1" s="217"/>
      <c r="F1" s="217"/>
      <c r="G1" s="217"/>
      <c r="H1" s="217"/>
      <c r="I1" s="217"/>
      <c r="J1" s="217"/>
      <c r="K1" s="87"/>
      <c r="L1" s="149"/>
      <c r="M1" s="87"/>
      <c r="N1" s="87"/>
      <c r="O1" s="87"/>
      <c r="P1" s="222" t="s">
        <v>42</v>
      </c>
      <c r="Q1" s="124"/>
    </row>
    <row r="2" spans="1:23" ht="15" customHeight="1" x14ac:dyDescent="0.25">
      <c r="A2" s="216"/>
      <c r="B2" s="216"/>
      <c r="C2" s="216"/>
      <c r="D2" s="217"/>
      <c r="E2" s="217"/>
      <c r="F2" s="217"/>
      <c r="G2" s="217"/>
      <c r="H2" s="217"/>
      <c r="I2" s="217"/>
      <c r="J2" s="217"/>
      <c r="K2" s="87"/>
      <c r="L2" s="149"/>
      <c r="M2" s="87"/>
      <c r="N2" s="87"/>
      <c r="O2" s="87"/>
      <c r="P2" s="223"/>
      <c r="Q2" s="125"/>
    </row>
    <row r="3" spans="1:23" ht="33" x14ac:dyDescent="0.25">
      <c r="A3" s="216"/>
      <c r="B3" s="216"/>
      <c r="C3" s="216"/>
      <c r="D3" s="217"/>
      <c r="E3" s="217"/>
      <c r="F3" s="217"/>
      <c r="G3" s="217"/>
      <c r="H3" s="217"/>
      <c r="I3" s="217"/>
      <c r="J3" s="217"/>
      <c r="K3" s="87"/>
      <c r="L3" s="149"/>
      <c r="M3" s="87"/>
      <c r="N3" s="87"/>
      <c r="O3" s="87"/>
    </row>
    <row r="4" spans="1:23" x14ac:dyDescent="0.25">
      <c r="A4" s="216"/>
      <c r="B4" s="216"/>
      <c r="C4" s="216"/>
      <c r="D4" s="224" t="s">
        <v>23</v>
      </c>
      <c r="E4" s="224"/>
      <c r="F4" s="224"/>
      <c r="G4" s="224"/>
      <c r="H4" s="84"/>
      <c r="I4" s="225" t="s">
        <v>46</v>
      </c>
      <c r="J4" s="225"/>
      <c r="K4" s="225"/>
      <c r="L4" s="225"/>
      <c r="M4" s="225"/>
      <c r="N4" s="225"/>
      <c r="O4" s="225"/>
      <c r="P4" s="225"/>
      <c r="Q4" s="127"/>
    </row>
    <row r="5" spans="1:23" x14ac:dyDescent="0.25">
      <c r="A5" s="216"/>
      <c r="B5" s="216"/>
      <c r="C5" s="216"/>
      <c r="D5" s="224" t="s">
        <v>24</v>
      </c>
      <c r="E5" s="224"/>
      <c r="F5" s="224"/>
      <c r="G5" s="224"/>
      <c r="H5" s="84"/>
      <c r="I5" s="225" t="s">
        <v>43</v>
      </c>
      <c r="J5" s="225"/>
      <c r="K5" s="225"/>
      <c r="L5" s="225"/>
      <c r="M5" s="225"/>
      <c r="N5" s="225"/>
      <c r="O5" s="225"/>
      <c r="P5" s="225"/>
      <c r="Q5" s="127"/>
    </row>
    <row r="6" spans="1:23" x14ac:dyDescent="0.25">
      <c r="B6" s="1" t="s">
        <v>38</v>
      </c>
      <c r="D6" s="218" t="s">
        <v>25</v>
      </c>
      <c r="E6" s="218"/>
      <c r="F6" s="218"/>
      <c r="G6" s="218"/>
      <c r="H6" s="85"/>
      <c r="I6" s="219" t="s">
        <v>83</v>
      </c>
      <c r="J6" s="219"/>
      <c r="K6" s="219"/>
      <c r="L6" s="219"/>
      <c r="M6" s="219"/>
      <c r="N6" s="219"/>
      <c r="O6" s="219"/>
      <c r="P6" s="219"/>
      <c r="Q6" s="128"/>
    </row>
    <row r="7" spans="1:23" x14ac:dyDescent="0.25">
      <c r="A7" s="21"/>
      <c r="B7" s="2" t="s">
        <v>0</v>
      </c>
      <c r="C7" s="110" t="s">
        <v>1</v>
      </c>
      <c r="D7" s="220" t="s">
        <v>2</v>
      </c>
      <c r="E7" s="221"/>
      <c r="F7" s="110" t="s">
        <v>1</v>
      </c>
      <c r="G7" s="220" t="s">
        <v>3</v>
      </c>
      <c r="H7" s="221"/>
      <c r="I7" s="110" t="s">
        <v>1</v>
      </c>
      <c r="J7" s="220" t="s">
        <v>4</v>
      </c>
      <c r="K7" s="221"/>
      <c r="L7" s="150"/>
      <c r="M7" s="90"/>
      <c r="N7" s="90"/>
      <c r="O7" s="90"/>
      <c r="P7" s="91" t="s">
        <v>5</v>
      </c>
      <c r="Q7" s="129"/>
    </row>
    <row r="8" spans="1:23" ht="23.25" customHeight="1" x14ac:dyDescent="0.25">
      <c r="A8" s="22"/>
      <c r="B8" s="56"/>
      <c r="C8" s="23"/>
      <c r="D8" s="212" t="s">
        <v>65</v>
      </c>
      <c r="E8" s="212"/>
      <c r="F8" s="23"/>
      <c r="G8" s="212" t="s">
        <v>84</v>
      </c>
      <c r="H8" s="212"/>
      <c r="I8" s="23"/>
      <c r="J8" s="212" t="s">
        <v>85</v>
      </c>
      <c r="K8" s="212"/>
      <c r="L8" s="151"/>
      <c r="M8" s="213" t="s">
        <v>52</v>
      </c>
      <c r="N8" s="214"/>
      <c r="O8" s="215"/>
      <c r="P8" s="92"/>
      <c r="Q8" s="130"/>
    </row>
    <row r="9" spans="1:23" ht="23.25" customHeight="1" x14ac:dyDescent="0.25">
      <c r="A9" s="22"/>
      <c r="B9" s="56"/>
      <c r="C9" s="23"/>
      <c r="D9" s="78" t="s">
        <v>50</v>
      </c>
      <c r="E9" s="64" t="s">
        <v>51</v>
      </c>
      <c r="F9" s="23"/>
      <c r="G9" s="78" t="s">
        <v>50</v>
      </c>
      <c r="H9" s="64" t="s">
        <v>51</v>
      </c>
      <c r="I9" s="23"/>
      <c r="J9" s="78" t="s">
        <v>50</v>
      </c>
      <c r="K9" s="64" t="s">
        <v>51</v>
      </c>
      <c r="L9" s="151"/>
      <c r="M9" s="78" t="s">
        <v>50</v>
      </c>
      <c r="N9" s="64" t="s">
        <v>53</v>
      </c>
      <c r="O9" s="64" t="s">
        <v>54</v>
      </c>
      <c r="P9" s="92"/>
      <c r="Q9" s="130"/>
    </row>
    <row r="10" spans="1:23" x14ac:dyDescent="0.25">
      <c r="A10" s="2" t="s">
        <v>6</v>
      </c>
      <c r="B10" s="3"/>
      <c r="C10" s="4"/>
      <c r="D10" s="65"/>
      <c r="E10" s="65"/>
      <c r="F10" s="4"/>
      <c r="G10" s="65"/>
      <c r="H10" s="65"/>
      <c r="I10" s="4"/>
      <c r="J10" s="65"/>
      <c r="K10" s="65"/>
      <c r="L10" s="5"/>
      <c r="M10" s="65"/>
      <c r="N10" s="65"/>
      <c r="O10" s="65"/>
      <c r="P10" s="65"/>
      <c r="Q10" s="130"/>
      <c r="S10" s="148" t="s">
        <v>66</v>
      </c>
      <c r="T10" s="148" t="s">
        <v>73</v>
      </c>
      <c r="U10" s="148" t="s">
        <v>74</v>
      </c>
      <c r="V10" s="148" t="s">
        <v>75</v>
      </c>
      <c r="W10" s="148" t="s">
        <v>76</v>
      </c>
    </row>
    <row r="11" spans="1:23" x14ac:dyDescent="0.25">
      <c r="A11" s="6" t="s">
        <v>43</v>
      </c>
      <c r="B11" s="6" t="s">
        <v>58</v>
      </c>
      <c r="C11" s="7">
        <v>0.33</v>
      </c>
      <c r="D11" s="60">
        <v>0</v>
      </c>
      <c r="E11" s="61">
        <v>31824</v>
      </c>
      <c r="F11" s="7">
        <v>0.33</v>
      </c>
      <c r="G11" s="60">
        <v>32779</v>
      </c>
      <c r="H11" s="61">
        <v>0</v>
      </c>
      <c r="I11" s="7">
        <v>0.33</v>
      </c>
      <c r="J11" s="60">
        <v>33762</v>
      </c>
      <c r="K11" s="61">
        <v>0</v>
      </c>
      <c r="L11" s="8"/>
      <c r="M11" s="60">
        <f t="shared" ref="M11:N12" si="0">+D11+G11+J11</f>
        <v>66541</v>
      </c>
      <c r="N11" s="61">
        <f t="shared" si="0"/>
        <v>31824</v>
      </c>
      <c r="O11" s="61">
        <v>0</v>
      </c>
      <c r="P11" s="62">
        <f>+M11+N11+O11</f>
        <v>98365</v>
      </c>
      <c r="Q11" s="131"/>
      <c r="R11" t="s">
        <v>67</v>
      </c>
      <c r="S11" s="155">
        <v>93317</v>
      </c>
      <c r="T11" s="121">
        <f>+S11*1.03</f>
        <v>96116.510000000009</v>
      </c>
      <c r="U11" s="121">
        <f>T11*1.03</f>
        <v>99000.005300000019</v>
      </c>
      <c r="V11" s="121">
        <f>U11*1.03</f>
        <v>101970.00545900002</v>
      </c>
      <c r="W11" s="121">
        <f>V11*1.03</f>
        <v>105029.10562277003</v>
      </c>
    </row>
    <row r="12" spans="1:23" x14ac:dyDescent="0.25">
      <c r="A12" s="6" t="s">
        <v>43</v>
      </c>
      <c r="B12" s="9" t="s">
        <v>57</v>
      </c>
      <c r="C12" s="7">
        <v>1</v>
      </c>
      <c r="D12" s="79">
        <v>0</v>
      </c>
      <c r="E12" s="63">
        <f>+T12*2</f>
        <v>21359.224444444448</v>
      </c>
      <c r="F12" s="7">
        <v>1</v>
      </c>
      <c r="G12" s="79">
        <v>0</v>
      </c>
      <c r="H12" s="63">
        <f>+U12*2</f>
        <v>22000.001177777784</v>
      </c>
      <c r="I12" s="7">
        <v>1</v>
      </c>
      <c r="J12" s="79">
        <v>0</v>
      </c>
      <c r="K12" s="63">
        <f>+V12*2</f>
        <v>22660.001213111114</v>
      </c>
      <c r="L12" s="8"/>
      <c r="M12" s="79">
        <f t="shared" si="0"/>
        <v>0</v>
      </c>
      <c r="N12" s="63">
        <f t="shared" si="0"/>
        <v>66019.226835333349</v>
      </c>
      <c r="O12" s="63">
        <v>0</v>
      </c>
      <c r="P12" s="93">
        <f t="shared" ref="P12" si="1">+M12+N12+O12</f>
        <v>66019.226835333349</v>
      </c>
      <c r="Q12" s="132"/>
      <c r="S12" s="121">
        <f>S11/9</f>
        <v>10368.555555555555</v>
      </c>
      <c r="T12" s="121">
        <f>T11/9</f>
        <v>10679.612222222224</v>
      </c>
      <c r="U12" s="121">
        <f>U11/9</f>
        <v>11000.000588888892</v>
      </c>
      <c r="V12" s="121">
        <f>V11/9</f>
        <v>11330.000606555557</v>
      </c>
      <c r="W12" s="121">
        <f>W11/9</f>
        <v>11669.900624752227</v>
      </c>
    </row>
    <row r="13" spans="1:23" s="106" customFormat="1" x14ac:dyDescent="0.25">
      <c r="A13" s="2" t="s">
        <v>61</v>
      </c>
      <c r="B13" s="2"/>
      <c r="C13" s="104"/>
      <c r="D13" s="80">
        <f>SUM(D11:D12)</f>
        <v>0</v>
      </c>
      <c r="E13" s="68">
        <f>SUM(E11:E12)</f>
        <v>53183.224444444451</v>
      </c>
      <c r="F13" s="104"/>
      <c r="G13" s="80">
        <f>SUM(G11:G12)</f>
        <v>32779</v>
      </c>
      <c r="H13" s="68">
        <f>SUM(H11:H12)</f>
        <v>22000.001177777784</v>
      </c>
      <c r="I13" s="104"/>
      <c r="J13" s="80">
        <f>SUM(J11:J12)</f>
        <v>33762</v>
      </c>
      <c r="K13" s="68">
        <f>SUM(K11:K12)</f>
        <v>22660.001213111114</v>
      </c>
      <c r="L13" s="17"/>
      <c r="M13" s="105">
        <f>SUM(M11:M12)</f>
        <v>66541</v>
      </c>
      <c r="N13" s="68">
        <f>SUM(N11:N12)</f>
        <v>97843.226835333349</v>
      </c>
      <c r="O13" s="68">
        <f>SUM(O11:O12)</f>
        <v>0</v>
      </c>
      <c r="P13" s="105">
        <f>SUM(P11:P12)</f>
        <v>164384.22683533333</v>
      </c>
      <c r="Q13" s="133"/>
      <c r="R13" s="154">
        <v>0.33</v>
      </c>
      <c r="S13" s="123">
        <f>+S12*$R$13</f>
        <v>3421.6233333333334</v>
      </c>
      <c r="T13" s="123">
        <f t="shared" ref="T13:W13" si="2">+T12*$R$13</f>
        <v>3524.2720333333341</v>
      </c>
      <c r="U13" s="123">
        <f t="shared" si="2"/>
        <v>3630.0001943333345</v>
      </c>
      <c r="V13" s="123">
        <f t="shared" si="2"/>
        <v>3738.9002001633339</v>
      </c>
      <c r="W13" s="123">
        <f t="shared" si="2"/>
        <v>3851.0672061682349</v>
      </c>
    </row>
    <row r="14" spans="1:23" x14ac:dyDescent="0.25">
      <c r="A14" s="10"/>
      <c r="B14" s="10"/>
      <c r="C14" s="11"/>
      <c r="D14" s="66"/>
      <c r="E14" s="66"/>
      <c r="F14" s="11"/>
      <c r="G14" s="66"/>
      <c r="H14" s="66"/>
      <c r="I14" s="11"/>
      <c r="J14" s="66"/>
      <c r="K14" s="66"/>
      <c r="L14" s="12"/>
      <c r="M14" s="66"/>
      <c r="N14" s="66"/>
      <c r="O14" s="66"/>
      <c r="P14" s="94"/>
      <c r="Q14" s="132"/>
    </row>
    <row r="15" spans="1:23" x14ac:dyDescent="0.25">
      <c r="A15" s="2" t="s">
        <v>7</v>
      </c>
      <c r="B15" s="3"/>
      <c r="C15" s="13"/>
      <c r="D15" s="67"/>
      <c r="E15" s="67"/>
      <c r="F15" s="13"/>
      <c r="G15" s="67"/>
      <c r="H15" s="67"/>
      <c r="I15" s="13"/>
      <c r="J15" s="67"/>
      <c r="K15" s="67"/>
      <c r="L15" s="14"/>
      <c r="M15" s="67"/>
      <c r="N15" s="67"/>
      <c r="O15" s="67"/>
      <c r="P15" s="94"/>
      <c r="Q15" s="132"/>
      <c r="T15" t="s">
        <v>2</v>
      </c>
      <c r="U15" t="s">
        <v>3</v>
      </c>
      <c r="V15" t="s">
        <v>4</v>
      </c>
    </row>
    <row r="16" spans="1:23" x14ac:dyDescent="0.25">
      <c r="A16" s="6" t="s">
        <v>43</v>
      </c>
      <c r="B16" s="6"/>
      <c r="C16" s="7">
        <v>0.26</v>
      </c>
      <c r="D16" s="79">
        <f>+D11*C16</f>
        <v>0</v>
      </c>
      <c r="E16" s="63">
        <f>+(E12+E11)*C16</f>
        <v>13827.638355555559</v>
      </c>
      <c r="F16" s="53">
        <v>0.26</v>
      </c>
      <c r="G16" s="79">
        <f>+G11*F16</f>
        <v>8522.5400000000009</v>
      </c>
      <c r="H16" s="63">
        <f>+F16*H12</f>
        <v>5720.000306222224</v>
      </c>
      <c r="I16" s="103">
        <v>0.26</v>
      </c>
      <c r="J16" s="79">
        <f>+J11*I16</f>
        <v>8778.1200000000008</v>
      </c>
      <c r="K16" s="63">
        <f>+I16*K11+I16*K12</f>
        <v>5891.6003154088903</v>
      </c>
      <c r="L16" s="8"/>
      <c r="M16" s="79">
        <f>+D16+G16+J16</f>
        <v>17300.660000000003</v>
      </c>
      <c r="N16" s="63">
        <f>+E16+H16+K16</f>
        <v>25439.238977186673</v>
      </c>
      <c r="O16" s="63">
        <v>0</v>
      </c>
      <c r="P16" s="93">
        <f t="shared" ref="P16" si="3">+M16+N16+O16</f>
        <v>42739.898977186676</v>
      </c>
      <c r="Q16" s="132"/>
      <c r="T16" s="122">
        <f>(8*T13)+U13</f>
        <v>31824.176461000006</v>
      </c>
      <c r="U16" s="122">
        <f>(8*U13)+V13</f>
        <v>32778.901754830011</v>
      </c>
      <c r="V16" s="122">
        <f>(8*V13)+W13</f>
        <v>33762.268807474909</v>
      </c>
    </row>
    <row r="17" spans="1:22" s="106" customFormat="1" x14ac:dyDescent="0.25">
      <c r="A17" s="2" t="s">
        <v>62</v>
      </c>
      <c r="B17" s="2"/>
      <c r="C17" s="104"/>
      <c r="D17" s="80">
        <f>SUM(D16:D16)</f>
        <v>0</v>
      </c>
      <c r="E17" s="68">
        <f>SUM(E16:E16)</f>
        <v>13827.638355555559</v>
      </c>
      <c r="F17" s="104"/>
      <c r="G17" s="80">
        <f>SUM(G16:G16)</f>
        <v>8522.5400000000009</v>
      </c>
      <c r="H17" s="68">
        <f>SUM(H16:H16)</f>
        <v>5720.000306222224</v>
      </c>
      <c r="I17" s="107"/>
      <c r="J17" s="80">
        <f>SUM(J16:J16)</f>
        <v>8778.1200000000008</v>
      </c>
      <c r="K17" s="68">
        <f>SUM(K16:K16)</f>
        <v>5891.6003154088903</v>
      </c>
      <c r="L17" s="17"/>
      <c r="M17" s="80">
        <f>SUM(M16:M16)</f>
        <v>17300.660000000003</v>
      </c>
      <c r="N17" s="68">
        <f>SUM(N16:N16)</f>
        <v>25439.238977186673</v>
      </c>
      <c r="O17" s="68">
        <f>SUM(O16:O16)</f>
        <v>0</v>
      </c>
      <c r="P17" s="80">
        <f>SUM(P16:P16)</f>
        <v>42739.898977186676</v>
      </c>
      <c r="Q17" s="134"/>
      <c r="T17" s="121"/>
      <c r="U17"/>
      <c r="V17"/>
    </row>
    <row r="18" spans="1:22" x14ac:dyDescent="0.25">
      <c r="A18" s="10"/>
      <c r="B18" s="10"/>
      <c r="C18" s="11"/>
      <c r="D18" s="66"/>
      <c r="E18" s="66"/>
      <c r="F18" s="11"/>
      <c r="G18" s="66"/>
      <c r="H18" s="66"/>
      <c r="I18" s="11"/>
      <c r="J18" s="66"/>
      <c r="K18" s="66"/>
      <c r="L18" s="12"/>
      <c r="M18" s="66"/>
      <c r="N18" s="66"/>
      <c r="O18" s="66"/>
      <c r="P18" s="94"/>
      <c r="Q18" s="132"/>
      <c r="T18" s="123"/>
      <c r="U18" s="106"/>
      <c r="V18" s="106"/>
    </row>
    <row r="19" spans="1:22" x14ac:dyDescent="0.25">
      <c r="A19" s="2" t="s">
        <v>8</v>
      </c>
      <c r="B19" s="3"/>
      <c r="C19" s="13"/>
      <c r="D19" s="67"/>
      <c r="E19" s="67"/>
      <c r="F19" s="13"/>
      <c r="G19" s="67"/>
      <c r="H19" s="67"/>
      <c r="I19" s="13"/>
      <c r="J19" s="67"/>
      <c r="K19" s="67"/>
      <c r="L19" s="14"/>
      <c r="M19" s="67"/>
      <c r="N19" s="67"/>
      <c r="O19" s="67"/>
      <c r="P19" s="94"/>
      <c r="Q19" s="132"/>
      <c r="T19">
        <f>+((8*T12)+(U12))*(2/6)</f>
        <v>32145.632788888895</v>
      </c>
    </row>
    <row r="20" spans="1:22" x14ac:dyDescent="0.25">
      <c r="A20" s="6" t="s">
        <v>48</v>
      </c>
      <c r="B20" s="6" t="s">
        <v>47</v>
      </c>
      <c r="C20" s="15"/>
      <c r="D20" s="79">
        <v>36000</v>
      </c>
      <c r="E20" s="63">
        <v>60000</v>
      </c>
      <c r="F20" s="15"/>
      <c r="G20" s="79">
        <v>36000</v>
      </c>
      <c r="H20" s="63">
        <v>60000</v>
      </c>
      <c r="I20" s="15"/>
      <c r="J20" s="79">
        <v>36000</v>
      </c>
      <c r="K20" s="63">
        <v>60000</v>
      </c>
      <c r="L20" s="8"/>
      <c r="M20" s="79">
        <f>+D20+G20+J20</f>
        <v>108000</v>
      </c>
      <c r="N20" s="63">
        <v>0</v>
      </c>
      <c r="O20" s="63">
        <f>+E20+H20+K20</f>
        <v>180000</v>
      </c>
      <c r="P20" s="93">
        <f>+M20+N20+O20</f>
        <v>288000</v>
      </c>
      <c r="Q20" s="132"/>
    </row>
    <row r="21" spans="1:22" ht="30" x14ac:dyDescent="0.25">
      <c r="A21" s="6" t="s">
        <v>56</v>
      </c>
      <c r="B21" s="6" t="s">
        <v>64</v>
      </c>
      <c r="C21" s="15"/>
      <c r="D21" s="79">
        <v>0</v>
      </c>
      <c r="E21" s="63">
        <f>1200+9600+4800+9600+2400+1200</f>
        <v>28800</v>
      </c>
      <c r="F21" s="15"/>
      <c r="G21" s="79">
        <v>0</v>
      </c>
      <c r="H21" s="63">
        <f>1200+9600+4800+9600+2400+1200</f>
        <v>28800</v>
      </c>
      <c r="I21" s="15"/>
      <c r="J21" s="79">
        <v>0</v>
      </c>
      <c r="K21" s="63">
        <f>1200+9600+4800+9600+2400+1200</f>
        <v>28800</v>
      </c>
      <c r="L21" s="8"/>
      <c r="M21" s="79">
        <v>0</v>
      </c>
      <c r="N21" s="63">
        <v>0</v>
      </c>
      <c r="O21" s="63">
        <f>+E21+H21+K21</f>
        <v>86400</v>
      </c>
      <c r="P21" s="93">
        <f>+M21+N21+O21</f>
        <v>86400</v>
      </c>
      <c r="Q21" s="132"/>
    </row>
    <row r="22" spans="1:22" s="106" customFormat="1" x14ac:dyDescent="0.25">
      <c r="A22" s="2" t="s">
        <v>63</v>
      </c>
      <c r="B22" s="2"/>
      <c r="C22" s="16"/>
      <c r="D22" s="80">
        <f>SUM(D20:D21)</f>
        <v>36000</v>
      </c>
      <c r="E22" s="68">
        <f>SUM(E20:E21)</f>
        <v>88800</v>
      </c>
      <c r="F22" s="16"/>
      <c r="G22" s="80">
        <f>SUM(G20:G21)</f>
        <v>36000</v>
      </c>
      <c r="H22" s="68">
        <f>SUM(H20:H21)</f>
        <v>88800</v>
      </c>
      <c r="I22" s="16"/>
      <c r="J22" s="80">
        <f>SUM(J20:J21)</f>
        <v>36000</v>
      </c>
      <c r="K22" s="68">
        <f>SUM(K20:K21)</f>
        <v>88800</v>
      </c>
      <c r="L22" s="17"/>
      <c r="M22" s="80">
        <f>SUM(M20:M21)</f>
        <v>108000</v>
      </c>
      <c r="N22" s="68">
        <f>SUM(N20:N21)</f>
        <v>0</v>
      </c>
      <c r="O22" s="68">
        <f>SUM(O20:O21)</f>
        <v>266400</v>
      </c>
      <c r="P22" s="105">
        <f>SUM(P20:P21)</f>
        <v>374400</v>
      </c>
      <c r="Q22" s="133"/>
    </row>
    <row r="23" spans="1:22" x14ac:dyDescent="0.25">
      <c r="A23" s="10"/>
      <c r="B23" s="10"/>
      <c r="C23" s="11"/>
      <c r="D23" s="66"/>
      <c r="E23" s="66"/>
      <c r="F23" s="11"/>
      <c r="G23" s="66"/>
      <c r="H23" s="66"/>
      <c r="I23" s="11"/>
      <c r="J23" s="66"/>
      <c r="K23" s="66"/>
      <c r="L23" s="12"/>
      <c r="M23" s="66"/>
      <c r="N23" s="66"/>
      <c r="O23" s="66"/>
      <c r="P23" s="94"/>
      <c r="Q23" s="132"/>
      <c r="S23">
        <f>36000-5911</f>
        <v>30089</v>
      </c>
    </row>
    <row r="24" spans="1:22" x14ac:dyDescent="0.25">
      <c r="A24" s="2" t="s">
        <v>9</v>
      </c>
      <c r="B24" s="3"/>
      <c r="C24" s="13"/>
      <c r="D24" s="67"/>
      <c r="E24" s="67"/>
      <c r="F24" s="13"/>
      <c r="G24" s="67"/>
      <c r="H24" s="67"/>
      <c r="I24" s="13"/>
      <c r="J24" s="67"/>
      <c r="K24" s="67"/>
      <c r="L24" s="14"/>
      <c r="M24" s="67"/>
      <c r="N24" s="67"/>
      <c r="O24" s="67"/>
      <c r="P24" s="94"/>
      <c r="Q24" s="132"/>
    </row>
    <row r="25" spans="1:22" ht="30" x14ac:dyDescent="0.25">
      <c r="A25" s="6" t="s">
        <v>77</v>
      </c>
      <c r="B25" s="6" t="s">
        <v>86</v>
      </c>
      <c r="C25" s="15"/>
      <c r="D25" s="79">
        <v>3000</v>
      </c>
      <c r="E25" s="63">
        <v>0</v>
      </c>
      <c r="F25" s="54"/>
      <c r="G25" s="79">
        <v>3000</v>
      </c>
      <c r="H25" s="63">
        <v>0</v>
      </c>
      <c r="I25" s="54"/>
      <c r="J25" s="79">
        <v>3000</v>
      </c>
      <c r="K25" s="63">
        <v>0</v>
      </c>
      <c r="L25" s="57"/>
      <c r="M25" s="79">
        <f>+D25+G25+J25</f>
        <v>9000</v>
      </c>
      <c r="N25" s="63">
        <v>0</v>
      </c>
      <c r="O25" s="63">
        <v>0</v>
      </c>
      <c r="P25" s="93">
        <f t="shared" ref="P25:P27" si="4">+M25+N25+O25</f>
        <v>9000</v>
      </c>
      <c r="Q25" s="132"/>
    </row>
    <row r="26" spans="1:22" ht="30" customHeight="1" x14ac:dyDescent="0.25">
      <c r="A26" s="6" t="s">
        <v>48</v>
      </c>
      <c r="B26" s="6" t="s">
        <v>86</v>
      </c>
      <c r="C26" s="15"/>
      <c r="D26" s="79">
        <v>3000</v>
      </c>
      <c r="E26" s="63">
        <v>0</v>
      </c>
      <c r="F26" s="54"/>
      <c r="G26" s="79">
        <v>3000</v>
      </c>
      <c r="H26" s="63"/>
      <c r="I26" s="54"/>
      <c r="J26" s="79">
        <v>3000</v>
      </c>
      <c r="K26" s="63"/>
      <c r="L26" s="57"/>
      <c r="M26" s="79">
        <f>+D26+G26+J26</f>
        <v>9000</v>
      </c>
      <c r="N26" s="63"/>
      <c r="O26" s="63"/>
      <c r="P26" s="93">
        <f t="shared" si="4"/>
        <v>9000</v>
      </c>
      <c r="Q26" s="132"/>
    </row>
    <row r="27" spans="1:22" ht="30" x14ac:dyDescent="0.25">
      <c r="A27" s="6" t="s">
        <v>88</v>
      </c>
      <c r="B27" s="6" t="s">
        <v>87</v>
      </c>
      <c r="C27" s="15"/>
      <c r="D27" s="79">
        <f>0.58*80*3*52</f>
        <v>7238.4</v>
      </c>
      <c r="E27" s="63"/>
      <c r="F27" s="54"/>
      <c r="G27" s="79">
        <f>0.58*80*3*52</f>
        <v>7238.4</v>
      </c>
      <c r="H27" s="63"/>
      <c r="I27" s="54"/>
      <c r="J27" s="79">
        <f>0.58*80*3*52</f>
        <v>7238.4</v>
      </c>
      <c r="K27" s="63"/>
      <c r="L27" s="57"/>
      <c r="M27" s="79">
        <f>+D27+G27+J27</f>
        <v>21715.199999999997</v>
      </c>
      <c r="N27" s="63"/>
      <c r="O27" s="63"/>
      <c r="P27" s="93">
        <f t="shared" si="4"/>
        <v>21715.199999999997</v>
      </c>
      <c r="Q27" s="132"/>
    </row>
    <row r="28" spans="1:22" ht="15" customHeight="1" x14ac:dyDescent="0.25">
      <c r="A28" s="2" t="s">
        <v>79</v>
      </c>
      <c r="B28" s="6"/>
      <c r="C28" s="15"/>
      <c r="D28" s="80">
        <f>SUM(D25:D27)</f>
        <v>13238.4</v>
      </c>
      <c r="E28" s="63"/>
      <c r="F28" s="54"/>
      <c r="G28" s="80">
        <f>SUM(G25:G27)</f>
        <v>13238.4</v>
      </c>
      <c r="H28" s="63"/>
      <c r="I28" s="54"/>
      <c r="J28" s="80">
        <f>SUM(J25:J27)</f>
        <v>13238.4</v>
      </c>
      <c r="K28" s="63"/>
      <c r="L28" s="57"/>
      <c r="M28" s="80">
        <f>SUM(M25:M27)</f>
        <v>39715.199999999997</v>
      </c>
      <c r="N28" s="63"/>
      <c r="O28" s="63"/>
      <c r="P28" s="80">
        <f>SUM(P25:P27)</f>
        <v>39715.199999999997</v>
      </c>
      <c r="Q28" s="132"/>
    </row>
    <row r="29" spans="1:22" x14ac:dyDescent="0.25">
      <c r="A29" s="10"/>
      <c r="B29" s="10"/>
      <c r="C29" s="11"/>
      <c r="D29" s="66"/>
      <c r="E29" s="66"/>
      <c r="F29" s="11"/>
      <c r="G29" s="66"/>
      <c r="H29" s="66"/>
      <c r="I29" s="11"/>
      <c r="J29" s="66"/>
      <c r="K29" s="66"/>
      <c r="L29" s="12"/>
      <c r="M29" s="66"/>
      <c r="N29" s="66"/>
      <c r="O29" s="66"/>
      <c r="P29" s="94"/>
      <c r="Q29" s="132"/>
    </row>
    <row r="30" spans="1:22" x14ac:dyDescent="0.25">
      <c r="A30" s="2" t="s">
        <v>10</v>
      </c>
      <c r="B30" s="3"/>
      <c r="C30" s="13"/>
      <c r="D30" s="67"/>
      <c r="E30" s="67"/>
      <c r="F30" s="13"/>
      <c r="G30" s="67"/>
      <c r="H30" s="67"/>
      <c r="I30" s="13"/>
      <c r="J30" s="67"/>
      <c r="K30" s="67"/>
      <c r="L30" s="14"/>
      <c r="M30" s="67"/>
      <c r="N30" s="67"/>
      <c r="O30" s="67"/>
      <c r="P30" s="94"/>
      <c r="Q30" s="132"/>
    </row>
    <row r="31" spans="1:22" ht="30" x14ac:dyDescent="0.25">
      <c r="A31" s="6" t="s">
        <v>78</v>
      </c>
      <c r="B31" s="156"/>
      <c r="C31" s="157"/>
      <c r="D31" s="160">
        <v>500</v>
      </c>
      <c r="E31" s="68"/>
      <c r="F31" s="157"/>
      <c r="G31" s="158"/>
      <c r="H31" s="68"/>
      <c r="I31" s="157"/>
      <c r="J31" s="158"/>
      <c r="K31" s="68"/>
      <c r="L31" s="159"/>
      <c r="M31" s="79">
        <f>+D31+G31+J31</f>
        <v>500</v>
      </c>
      <c r="N31" s="68"/>
      <c r="O31" s="68"/>
      <c r="P31" s="93">
        <f>+M31+N31+O31</f>
        <v>500</v>
      </c>
      <c r="Q31" s="132"/>
    </row>
    <row r="32" spans="1:22" x14ac:dyDescent="0.25">
      <c r="A32" s="6" t="s">
        <v>49</v>
      </c>
      <c r="B32" s="6"/>
      <c r="C32" s="15"/>
      <c r="D32" s="79">
        <v>4000</v>
      </c>
      <c r="E32" s="63">
        <v>0</v>
      </c>
      <c r="F32" s="15"/>
      <c r="G32" s="79">
        <v>0</v>
      </c>
      <c r="H32" s="63">
        <v>0</v>
      </c>
      <c r="I32" s="15"/>
      <c r="J32" s="79"/>
      <c r="K32" s="63">
        <v>0</v>
      </c>
      <c r="L32" s="8"/>
      <c r="M32" s="79">
        <f>+D32+G32+J32</f>
        <v>4000</v>
      </c>
      <c r="N32" s="63">
        <v>0</v>
      </c>
      <c r="O32" s="63">
        <v>0</v>
      </c>
      <c r="P32" s="93">
        <f>+M32+N32+O32</f>
        <v>4000</v>
      </c>
      <c r="Q32" s="132"/>
    </row>
    <row r="33" spans="1:19" s="106" customFormat="1" x14ac:dyDescent="0.25">
      <c r="A33" s="2" t="s">
        <v>80</v>
      </c>
      <c r="B33" s="2"/>
      <c r="C33" s="16"/>
      <c r="D33" s="80">
        <f>SUM(D31:D32)</f>
        <v>4500</v>
      </c>
      <c r="E33" s="68"/>
      <c r="F33" s="16"/>
      <c r="G33" s="80"/>
      <c r="H33" s="68"/>
      <c r="I33" s="16"/>
      <c r="J33" s="80"/>
      <c r="K33" s="68"/>
      <c r="L33" s="17"/>
      <c r="M33" s="80">
        <f>SUM(M31:M32)</f>
        <v>4500</v>
      </c>
      <c r="N33" s="68"/>
      <c r="O33" s="68"/>
      <c r="P33" s="105">
        <f>SUM(P31:P32)</f>
        <v>4500</v>
      </c>
      <c r="Q33" s="133"/>
    </row>
    <row r="34" spans="1:19" x14ac:dyDescent="0.25">
      <c r="A34" s="10"/>
      <c r="B34" s="10"/>
      <c r="C34" s="11"/>
      <c r="D34" s="66"/>
      <c r="E34" s="66"/>
      <c r="F34" s="11"/>
      <c r="G34" s="66"/>
      <c r="H34" s="66"/>
      <c r="I34" s="11"/>
      <c r="J34" s="66"/>
      <c r="K34" s="66"/>
      <c r="L34" s="12"/>
      <c r="M34" s="66"/>
      <c r="N34" s="66"/>
      <c r="O34" s="66"/>
      <c r="P34" s="94"/>
      <c r="Q34" s="132"/>
    </row>
    <row r="35" spans="1:19" x14ac:dyDescent="0.25">
      <c r="A35" s="2" t="s">
        <v>11</v>
      </c>
      <c r="B35" s="3"/>
      <c r="C35" s="13"/>
      <c r="D35" s="67"/>
      <c r="E35" s="67"/>
      <c r="F35" s="13"/>
      <c r="G35" s="67"/>
      <c r="H35" s="67"/>
      <c r="I35" s="13"/>
      <c r="J35" s="67"/>
      <c r="K35" s="67"/>
      <c r="L35" s="14"/>
      <c r="M35" s="67"/>
      <c r="N35" s="67"/>
      <c r="O35" s="67"/>
      <c r="P35" s="94"/>
      <c r="Q35" s="132"/>
    </row>
    <row r="36" spans="1:19" x14ac:dyDescent="0.25">
      <c r="A36" s="6"/>
      <c r="B36" s="6"/>
      <c r="C36" s="15"/>
      <c r="D36" s="79">
        <v>0</v>
      </c>
      <c r="E36" s="63">
        <v>0</v>
      </c>
      <c r="F36" s="15"/>
      <c r="G36" s="79">
        <v>0</v>
      </c>
      <c r="H36" s="63">
        <v>0</v>
      </c>
      <c r="I36" s="54"/>
      <c r="J36" s="79">
        <v>0</v>
      </c>
      <c r="K36" s="63">
        <v>0</v>
      </c>
      <c r="L36" s="8"/>
      <c r="M36" s="79">
        <f>+D36+G36+J36</f>
        <v>0</v>
      </c>
      <c r="N36" s="63">
        <v>0</v>
      </c>
      <c r="O36" s="63">
        <v>0</v>
      </c>
      <c r="P36" s="93">
        <f>+M36+N36+O36</f>
        <v>0</v>
      </c>
      <c r="Q36" s="132"/>
    </row>
    <row r="37" spans="1:19" x14ac:dyDescent="0.25">
      <c r="A37" s="10" t="s">
        <v>72</v>
      </c>
      <c r="B37" s="10"/>
      <c r="C37" s="11"/>
      <c r="D37" s="66"/>
      <c r="E37" s="66"/>
      <c r="F37" s="11"/>
      <c r="G37" s="66"/>
      <c r="H37" s="66"/>
      <c r="I37" s="58"/>
      <c r="J37" s="66"/>
      <c r="K37" s="66"/>
      <c r="L37" s="12"/>
      <c r="M37" s="66"/>
      <c r="N37" s="66"/>
      <c r="O37" s="66"/>
      <c r="P37" s="94"/>
      <c r="Q37" s="132"/>
    </row>
    <row r="38" spans="1:19" x14ac:dyDescent="0.25">
      <c r="A38" s="2" t="s">
        <v>12</v>
      </c>
      <c r="B38" s="3"/>
      <c r="C38" s="13"/>
      <c r="D38" s="67"/>
      <c r="E38" s="67"/>
      <c r="F38" s="13"/>
      <c r="G38" s="67"/>
      <c r="H38" s="67"/>
      <c r="I38" s="59"/>
      <c r="J38" s="67"/>
      <c r="K38" s="67"/>
      <c r="L38" s="14"/>
      <c r="M38" s="67"/>
      <c r="N38" s="67"/>
      <c r="O38" s="67"/>
      <c r="P38" s="94"/>
      <c r="Q38" s="132"/>
    </row>
    <row r="39" spans="1:19" ht="30" x14ac:dyDescent="0.25">
      <c r="A39" s="6" t="s">
        <v>70</v>
      </c>
      <c r="B39" s="6"/>
      <c r="C39" s="15"/>
      <c r="D39" s="79">
        <v>4726</v>
      </c>
      <c r="E39" s="63">
        <v>0</v>
      </c>
      <c r="F39" s="15"/>
      <c r="G39" s="79">
        <v>0</v>
      </c>
      <c r="H39" s="63">
        <v>0</v>
      </c>
      <c r="I39" s="54"/>
      <c r="J39" s="79">
        <v>0</v>
      </c>
      <c r="K39" s="63">
        <v>0</v>
      </c>
      <c r="L39" s="8"/>
      <c r="M39" s="79">
        <f>+D39+G39+J39</f>
        <v>4726</v>
      </c>
      <c r="N39" s="63">
        <v>0</v>
      </c>
      <c r="O39" s="63">
        <v>0</v>
      </c>
      <c r="P39" s="93">
        <f>+M39+N39+O39</f>
        <v>4726</v>
      </c>
      <c r="Q39" s="132"/>
    </row>
    <row r="40" spans="1:19" x14ac:dyDescent="0.25">
      <c r="A40" s="10"/>
      <c r="B40" s="10"/>
      <c r="C40" s="11"/>
      <c r="D40" s="66"/>
      <c r="E40" s="66"/>
      <c r="F40" s="11"/>
      <c r="G40" s="66"/>
      <c r="H40" s="66"/>
      <c r="I40" s="11"/>
      <c r="J40" s="66"/>
      <c r="K40" s="66"/>
      <c r="L40" s="12"/>
      <c r="M40" s="66"/>
      <c r="N40" s="66"/>
      <c r="O40" s="66"/>
      <c r="P40" s="94"/>
      <c r="Q40" s="132"/>
    </row>
    <row r="41" spans="1:19" x14ac:dyDescent="0.25">
      <c r="A41" s="2" t="s">
        <v>13</v>
      </c>
      <c r="B41" s="2" t="s">
        <v>14</v>
      </c>
      <c r="C41" s="16"/>
      <c r="D41" s="80">
        <f>+D13+D17+D22+D28+D33+D36+D39</f>
        <v>58464.4</v>
      </c>
      <c r="E41" s="68">
        <f>+E13+E17+E22+E28+E33+E36+E39</f>
        <v>155810.8628</v>
      </c>
      <c r="F41" s="16"/>
      <c r="G41" s="80">
        <f>+G13+G17+G22+G28+G33+G36+G39</f>
        <v>90539.94</v>
      </c>
      <c r="H41" s="68">
        <f>+H13+H17+H22+H28+H33+H36+H39</f>
        <v>116520.00148400001</v>
      </c>
      <c r="I41" s="16"/>
      <c r="J41" s="80">
        <f>+J13+J17+J22+J28+J33+J36+J39</f>
        <v>91778.51999999999</v>
      </c>
      <c r="K41" s="68">
        <f>+K13+K17+K22+K28+K33+K36+K39</f>
        <v>117351.60152852</v>
      </c>
      <c r="L41" s="17"/>
      <c r="M41" s="79">
        <f>+D41+G41+J41</f>
        <v>240782.86</v>
      </c>
      <c r="N41" s="68">
        <f>+N13+N17+N22+N28+N33+N36+N39</f>
        <v>123282.46581252002</v>
      </c>
      <c r="O41" s="68">
        <f>+O13+O17+O22+O25+O32+O36+O39</f>
        <v>266400</v>
      </c>
      <c r="P41" s="93">
        <f>+M41+N41+O41</f>
        <v>630465.32581251999</v>
      </c>
      <c r="Q41" s="132"/>
    </row>
    <row r="42" spans="1:19" x14ac:dyDescent="0.25">
      <c r="A42" s="10"/>
      <c r="B42" s="10"/>
      <c r="C42" s="11"/>
      <c r="D42" s="66"/>
      <c r="E42" s="66"/>
      <c r="F42" s="11"/>
      <c r="G42" s="66"/>
      <c r="H42" s="66"/>
      <c r="I42" s="11"/>
      <c r="J42" s="66"/>
      <c r="K42" s="66"/>
      <c r="L42" s="12"/>
      <c r="M42" s="66"/>
      <c r="N42" s="66"/>
      <c r="O42" s="66"/>
      <c r="P42" s="94"/>
      <c r="Q42" s="132"/>
    </row>
    <row r="43" spans="1:19" x14ac:dyDescent="0.25">
      <c r="A43" s="2" t="s">
        <v>15</v>
      </c>
      <c r="B43" s="18"/>
      <c r="C43" s="19"/>
      <c r="D43" s="69"/>
      <c r="E43" s="69"/>
      <c r="F43" s="19"/>
      <c r="G43" s="69"/>
      <c r="H43" s="69"/>
      <c r="I43" s="19"/>
      <c r="J43" s="69"/>
      <c r="K43" s="69"/>
      <c r="L43" s="19"/>
      <c r="M43" s="69"/>
      <c r="N43" s="69"/>
      <c r="O43" s="69"/>
      <c r="P43" s="95"/>
      <c r="Q43" s="135"/>
    </row>
    <row r="44" spans="1:19" ht="51.75" x14ac:dyDescent="0.25">
      <c r="A44" s="6" t="s">
        <v>81</v>
      </c>
      <c r="B44" s="146" t="s">
        <v>82</v>
      </c>
      <c r="C44" s="55">
        <v>0.40300000000000002</v>
      </c>
      <c r="D44" s="81">
        <f>+C44*D13</f>
        <v>0</v>
      </c>
      <c r="E44" s="70">
        <f>+C44*E13</f>
        <v>21432.839451111115</v>
      </c>
      <c r="F44" s="55">
        <v>0.40300000000000002</v>
      </c>
      <c r="G44" s="81">
        <f>+F44*G13</f>
        <v>13209.937000000002</v>
      </c>
      <c r="H44" s="70">
        <f>+F44*H13</f>
        <v>8866.0004746444465</v>
      </c>
      <c r="I44" s="55">
        <v>0.40300000000000002</v>
      </c>
      <c r="J44" s="81">
        <f>+I44*J13</f>
        <v>13606.086000000001</v>
      </c>
      <c r="K44" s="144">
        <f>+I44*K13</f>
        <v>9131.9804888837789</v>
      </c>
      <c r="L44" s="20"/>
      <c r="M44" s="81">
        <f>+D44+G44+J44</f>
        <v>26816.023000000001</v>
      </c>
      <c r="N44" s="70">
        <f>+E44+H44+K44</f>
        <v>39430.82041463934</v>
      </c>
      <c r="O44" s="70">
        <v>0</v>
      </c>
      <c r="P44" s="93">
        <f>+M44+N44+O44</f>
        <v>66246.843414639341</v>
      </c>
      <c r="Q44" s="132"/>
    </row>
    <row r="45" spans="1:19" x14ac:dyDescent="0.25">
      <c r="A45" s="24"/>
      <c r="B45" s="10"/>
      <c r="C45" s="25"/>
      <c r="D45" s="69"/>
      <c r="E45" s="69"/>
      <c r="F45" s="25"/>
      <c r="G45" s="69"/>
      <c r="H45" s="69"/>
      <c r="I45" s="25"/>
      <c r="J45" s="69"/>
      <c r="K45" s="69"/>
      <c r="L45" s="26"/>
      <c r="M45" s="69"/>
      <c r="N45" s="69"/>
      <c r="O45" s="69"/>
      <c r="P45" s="96"/>
      <c r="Q45" s="136"/>
    </row>
    <row r="46" spans="1:19" ht="20.100000000000001" customHeight="1" x14ac:dyDescent="0.25">
      <c r="A46" s="27" t="s">
        <v>39</v>
      </c>
      <c r="B46" s="206" t="s">
        <v>40</v>
      </c>
      <c r="C46" s="207"/>
      <c r="D46" s="207"/>
      <c r="E46" s="207"/>
      <c r="F46" s="207"/>
      <c r="G46" s="207"/>
      <c r="H46" s="207"/>
      <c r="I46" s="207"/>
      <c r="J46" s="208"/>
      <c r="K46" s="88"/>
      <c r="L46" s="147"/>
      <c r="M46" s="108">
        <f>+M41+M44</f>
        <v>267598.88299999997</v>
      </c>
      <c r="N46" s="108">
        <f>SUM(N41:N45)</f>
        <v>162713.28622715938</v>
      </c>
      <c r="O46" s="108">
        <f>SUM(O41:O45)</f>
        <v>266400</v>
      </c>
      <c r="P46" s="109">
        <f>+M46+N46+O46</f>
        <v>696712.16922715935</v>
      </c>
      <c r="Q46" s="137"/>
    </row>
    <row r="47" spans="1:19" x14ac:dyDescent="0.25">
      <c r="A47" s="28"/>
      <c r="B47" s="29"/>
      <c r="C47" s="30"/>
      <c r="D47" s="71"/>
      <c r="E47" s="71"/>
      <c r="F47" s="30"/>
      <c r="G47" s="71"/>
      <c r="H47" s="71"/>
      <c r="I47" s="30"/>
      <c r="J47" s="71"/>
      <c r="K47" s="71"/>
      <c r="L47" s="31"/>
      <c r="M47" s="71"/>
      <c r="N47" s="71"/>
      <c r="O47" s="71"/>
      <c r="P47" s="97"/>
      <c r="Q47" s="138"/>
    </row>
    <row r="48" spans="1:19" x14ac:dyDescent="0.25">
      <c r="A48" s="32" t="s">
        <v>31</v>
      </c>
      <c r="B48" s="33"/>
      <c r="C48" s="34" t="s">
        <v>16</v>
      </c>
      <c r="D48" s="72"/>
      <c r="E48" s="72"/>
      <c r="F48" s="36"/>
      <c r="G48" s="209" t="s">
        <v>17</v>
      </c>
      <c r="H48" s="209"/>
      <c r="I48" s="209"/>
      <c r="J48" s="209"/>
      <c r="K48" s="89"/>
      <c r="L48" s="152"/>
      <c r="M48" s="89"/>
      <c r="N48" s="89"/>
      <c r="O48" s="89"/>
      <c r="P48" s="111">
        <f>+M46</f>
        <v>267598.88299999997</v>
      </c>
      <c r="Q48" s="139"/>
      <c r="S48" s="168">
        <f>(233884*0.1)/3</f>
        <v>7796.1333333333341</v>
      </c>
    </row>
    <row r="49" spans="1:17" x14ac:dyDescent="0.25">
      <c r="A49" s="37"/>
      <c r="B49" s="33"/>
      <c r="C49" s="36"/>
      <c r="D49" s="72"/>
      <c r="E49" s="72"/>
      <c r="F49" s="36"/>
      <c r="G49" s="209" t="s">
        <v>27</v>
      </c>
      <c r="H49" s="209"/>
      <c r="I49" s="209"/>
      <c r="J49" s="209"/>
      <c r="K49" s="89"/>
      <c r="L49" s="152"/>
      <c r="M49" s="89"/>
      <c r="N49" s="89"/>
      <c r="O49" s="89"/>
      <c r="P49" s="98">
        <v>0</v>
      </c>
      <c r="Q49" s="138"/>
    </row>
    <row r="50" spans="1:17" x14ac:dyDescent="0.25">
      <c r="A50" s="37"/>
      <c r="B50" s="33"/>
      <c r="C50" s="36"/>
      <c r="D50" s="72"/>
      <c r="E50" s="72"/>
      <c r="F50" s="36"/>
      <c r="G50" s="210" t="s">
        <v>28</v>
      </c>
      <c r="H50" s="210"/>
      <c r="I50" s="210"/>
      <c r="J50" s="210"/>
      <c r="K50" s="75"/>
      <c r="L50" s="153"/>
      <c r="M50" s="75"/>
      <c r="N50" s="75"/>
      <c r="O50" s="75"/>
      <c r="P50" s="99">
        <f>P48+P49</f>
        <v>267598.88299999997</v>
      </c>
      <c r="Q50" s="140"/>
    </row>
    <row r="51" spans="1:17" x14ac:dyDescent="0.25">
      <c r="A51" s="37"/>
      <c r="B51" s="33"/>
      <c r="C51" s="36"/>
      <c r="D51" s="72"/>
      <c r="E51" s="72"/>
      <c r="F51" s="36"/>
      <c r="G51" s="72"/>
      <c r="H51" s="72"/>
      <c r="I51" s="36"/>
      <c r="J51" s="72"/>
      <c r="K51" s="72"/>
      <c r="L51" s="35"/>
      <c r="M51" s="72"/>
      <c r="N51" s="72"/>
      <c r="O51" s="72"/>
      <c r="P51" s="98"/>
      <c r="Q51" s="138"/>
    </row>
    <row r="52" spans="1:17" x14ac:dyDescent="0.25">
      <c r="A52" s="38"/>
      <c r="B52" s="39"/>
      <c r="C52" s="34" t="s">
        <v>18</v>
      </c>
      <c r="D52" s="72"/>
      <c r="E52" s="72"/>
      <c r="F52" s="36"/>
      <c r="G52" s="209" t="s">
        <v>19</v>
      </c>
      <c r="H52" s="209"/>
      <c r="I52" s="209"/>
      <c r="J52" s="209"/>
      <c r="K52" s="89"/>
      <c r="L52" s="152"/>
      <c r="M52" s="89"/>
      <c r="N52" s="89"/>
      <c r="O52" s="89"/>
      <c r="P52" s="98">
        <f>+N46</f>
        <v>162713.28622715938</v>
      </c>
      <c r="Q52" s="138"/>
    </row>
    <row r="53" spans="1:17" x14ac:dyDescent="0.25">
      <c r="A53" s="37"/>
      <c r="B53" s="33"/>
      <c r="C53" s="36"/>
      <c r="D53" s="72"/>
      <c r="E53" s="72"/>
      <c r="F53" s="36"/>
      <c r="G53" s="209" t="s">
        <v>29</v>
      </c>
      <c r="H53" s="209"/>
      <c r="I53" s="209"/>
      <c r="J53" s="209"/>
      <c r="K53" s="89"/>
      <c r="L53" s="152"/>
      <c r="M53" s="89"/>
      <c r="N53" s="89"/>
      <c r="O53" s="89"/>
      <c r="P53" s="98">
        <f>+O46</f>
        <v>266400</v>
      </c>
      <c r="Q53" s="138"/>
    </row>
    <row r="54" spans="1:17" x14ac:dyDescent="0.25">
      <c r="A54" s="37"/>
      <c r="B54" s="33"/>
      <c r="C54" s="36"/>
      <c r="D54" s="72"/>
      <c r="E54" s="72"/>
      <c r="F54" s="36"/>
      <c r="G54" s="209" t="s">
        <v>20</v>
      </c>
      <c r="H54" s="209"/>
      <c r="I54" s="209"/>
      <c r="J54" s="209"/>
      <c r="K54" s="89"/>
      <c r="L54" s="152"/>
      <c r="M54" s="89"/>
      <c r="N54" s="89"/>
      <c r="O54" s="89"/>
      <c r="P54" s="98">
        <v>0</v>
      </c>
      <c r="Q54" s="138"/>
    </row>
    <row r="55" spans="1:17" x14ac:dyDescent="0.25">
      <c r="A55" s="37"/>
      <c r="B55" s="33"/>
      <c r="C55" s="36"/>
      <c r="D55" s="72"/>
      <c r="E55" s="72"/>
      <c r="F55" s="36"/>
      <c r="G55" s="209" t="s">
        <v>21</v>
      </c>
      <c r="H55" s="209"/>
      <c r="I55" s="209"/>
      <c r="J55" s="209"/>
      <c r="K55" s="89"/>
      <c r="L55" s="152"/>
      <c r="M55" s="89"/>
      <c r="N55" s="89"/>
      <c r="O55" s="89"/>
      <c r="P55" s="98">
        <v>0</v>
      </c>
      <c r="Q55" s="138"/>
    </row>
    <row r="56" spans="1:17" x14ac:dyDescent="0.25">
      <c r="A56" s="37"/>
      <c r="B56" s="33"/>
      <c r="C56" s="36"/>
      <c r="D56" s="72"/>
      <c r="E56" s="72"/>
      <c r="F56" s="36"/>
      <c r="G56" s="210" t="s">
        <v>30</v>
      </c>
      <c r="H56" s="210"/>
      <c r="I56" s="209"/>
      <c r="J56" s="209"/>
      <c r="K56" s="89"/>
      <c r="L56" s="152"/>
      <c r="M56" s="89"/>
      <c r="N56" s="89"/>
      <c r="O56" s="89"/>
      <c r="P56" s="99">
        <f>SUM(P52:P55)</f>
        <v>429113.28622715938</v>
      </c>
      <c r="Q56" s="140"/>
    </row>
    <row r="57" spans="1:17" x14ac:dyDescent="0.25">
      <c r="A57" s="38"/>
      <c r="B57" s="40"/>
      <c r="C57" s="36"/>
      <c r="D57" s="72"/>
      <c r="E57" s="72"/>
      <c r="F57" s="36"/>
      <c r="G57" s="72"/>
      <c r="H57" s="72"/>
      <c r="I57" s="36"/>
      <c r="J57" s="72"/>
      <c r="K57" s="72"/>
      <c r="L57" s="35"/>
      <c r="M57" s="72"/>
      <c r="N57" s="72"/>
      <c r="O57" s="72"/>
      <c r="P57" s="100"/>
      <c r="Q57" s="130"/>
    </row>
    <row r="58" spans="1:17" ht="18.75" x14ac:dyDescent="0.3">
      <c r="A58" s="41" t="s">
        <v>22</v>
      </c>
      <c r="B58" s="42"/>
      <c r="C58" s="43"/>
      <c r="D58" s="73"/>
      <c r="E58" s="73"/>
      <c r="F58" s="43"/>
      <c r="G58" s="73"/>
      <c r="H58" s="73"/>
      <c r="I58" s="43"/>
      <c r="J58" s="73"/>
      <c r="K58" s="73"/>
      <c r="L58" s="44"/>
      <c r="M58" s="73"/>
      <c r="N58" s="73"/>
      <c r="O58" s="73"/>
      <c r="P58" s="112">
        <f>P50+P56</f>
        <v>696712.16922715935</v>
      </c>
      <c r="Q58" s="141"/>
    </row>
    <row r="59" spans="1:17" ht="18.75" x14ac:dyDescent="0.3">
      <c r="A59" s="34"/>
      <c r="B59" s="45"/>
      <c r="C59" s="46"/>
      <c r="D59" s="74"/>
      <c r="E59" s="74"/>
      <c r="F59" s="46"/>
      <c r="G59" s="74"/>
      <c r="H59" s="74"/>
      <c r="I59" s="46"/>
      <c r="J59" s="74"/>
      <c r="K59" s="74"/>
      <c r="L59" s="47"/>
      <c r="M59" s="74"/>
      <c r="N59" s="74"/>
      <c r="O59" s="74"/>
      <c r="P59" s="101"/>
      <c r="Q59" s="129"/>
    </row>
    <row r="60" spans="1:17" x14ac:dyDescent="0.25">
      <c r="A60" s="211" t="s">
        <v>41</v>
      </c>
      <c r="B60" s="211"/>
      <c r="C60" s="211"/>
      <c r="D60" s="211"/>
      <c r="E60" s="75"/>
      <c r="F60" s="48" t="s">
        <v>37</v>
      </c>
      <c r="G60" s="82">
        <f>P46</f>
        <v>696712.16922715935</v>
      </c>
      <c r="H60" s="82"/>
      <c r="I60" s="49" t="s">
        <v>32</v>
      </c>
      <c r="J60" s="86">
        <f>P58</f>
        <v>696712.16922715935</v>
      </c>
      <c r="K60" s="86"/>
      <c r="L60" s="52"/>
      <c r="M60" s="86"/>
      <c r="N60" s="86"/>
      <c r="O60" s="86"/>
      <c r="P60" s="102" t="s">
        <v>33</v>
      </c>
      <c r="Q60" s="142"/>
    </row>
    <row r="61" spans="1:17" x14ac:dyDescent="0.25">
      <c r="A61" s="205" t="s">
        <v>36</v>
      </c>
      <c r="B61" s="205"/>
      <c r="C61" s="205"/>
      <c r="D61" s="205"/>
      <c r="E61" s="76"/>
      <c r="F61" s="50"/>
      <c r="G61" s="83"/>
      <c r="H61" s="83"/>
      <c r="I61" s="50"/>
      <c r="J61" s="83"/>
      <c r="K61" s="83"/>
      <c r="L61" s="50"/>
      <c r="M61" s="83"/>
      <c r="N61" s="83"/>
      <c r="O61" s="83"/>
      <c r="P61" s="83"/>
      <c r="Q61" s="143"/>
    </row>
    <row r="62" spans="1:17" x14ac:dyDescent="0.25">
      <c r="A62" s="205" t="s">
        <v>35</v>
      </c>
      <c r="B62" s="205"/>
      <c r="C62" s="205"/>
      <c r="D62" s="205"/>
      <c r="E62" s="76"/>
      <c r="F62" s="48" t="s">
        <v>37</v>
      </c>
      <c r="G62" s="82">
        <f>+P53</f>
        <v>266400</v>
      </c>
      <c r="H62" s="82"/>
      <c r="I62" s="51" t="s">
        <v>34</v>
      </c>
      <c r="J62" s="86">
        <f>P49</f>
        <v>0</v>
      </c>
      <c r="K62" s="86"/>
      <c r="L62" s="52"/>
      <c r="M62" s="86"/>
      <c r="N62" s="86"/>
      <c r="O62" s="86"/>
      <c r="P62" s="102" t="s">
        <v>33</v>
      </c>
      <c r="Q62" s="142"/>
    </row>
  </sheetData>
  <sheetProtection formatCells="0" formatColumns="0" formatRows="0" insertColumns="0" insertRows="0" deleteColumns="0" deleteRows="0"/>
  <mergeCells count="28">
    <mergeCell ref="D8:E8"/>
    <mergeCell ref="G8:H8"/>
    <mergeCell ref="J8:K8"/>
    <mergeCell ref="M8:O8"/>
    <mergeCell ref="A1:C5"/>
    <mergeCell ref="D1:J3"/>
    <mergeCell ref="D6:G6"/>
    <mergeCell ref="I6:P6"/>
    <mergeCell ref="D7:E7"/>
    <mergeCell ref="G7:H7"/>
    <mergeCell ref="J7:K7"/>
    <mergeCell ref="P1:P2"/>
    <mergeCell ref="D4:G4"/>
    <mergeCell ref="I4:P4"/>
    <mergeCell ref="D5:G5"/>
    <mergeCell ref="I5:P5"/>
    <mergeCell ref="A62:D62"/>
    <mergeCell ref="B46:J46"/>
    <mergeCell ref="G48:J48"/>
    <mergeCell ref="G49:J49"/>
    <mergeCell ref="G50:J50"/>
    <mergeCell ref="G52:J52"/>
    <mergeCell ref="G53:J53"/>
    <mergeCell ref="G54:J54"/>
    <mergeCell ref="G55:J55"/>
    <mergeCell ref="G56:J56"/>
    <mergeCell ref="A60:D60"/>
    <mergeCell ref="A61:D61"/>
  </mergeCells>
  <hyperlinks>
    <hyperlink ref="B6" r:id="rId1"/>
  </hyperlinks>
  <pageMargins left="0.7" right="0.7" top="0.75" bottom="0.75" header="0.3" footer="0.3"/>
  <pageSetup scale="49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62"/>
  <sheetViews>
    <sheetView zoomScaleNormal="100" zoomScaleSheetLayoutView="100" zoomScalePageLayoutView="125" workbookViewId="0">
      <selection activeCell="S45" sqref="S45"/>
    </sheetView>
  </sheetViews>
  <sheetFormatPr defaultColWidth="8.85546875" defaultRowHeight="15" x14ac:dyDescent="0.25"/>
  <cols>
    <col min="1" max="1" width="25.28515625" customWidth="1"/>
    <col min="2" max="2" width="28" customWidth="1"/>
    <col min="3" max="3" width="6.7109375" customWidth="1"/>
    <col min="4" max="5" width="10" style="77" bestFit="1" customWidth="1"/>
    <col min="6" max="6" width="6.7109375" customWidth="1"/>
    <col min="7" max="8" width="10" style="77" bestFit="1" customWidth="1"/>
    <col min="9" max="9" width="7.7109375" customWidth="1"/>
    <col min="10" max="10" width="9.42578125" style="77" bestFit="1" customWidth="1"/>
    <col min="11" max="11" width="10" style="77" bestFit="1" customWidth="1"/>
    <col min="12" max="12" width="2.28515625" customWidth="1"/>
    <col min="13" max="13" width="10.42578125" style="77" bestFit="1" customWidth="1"/>
    <col min="14" max="14" width="12.140625" style="77" bestFit="1" customWidth="1"/>
    <col min="15" max="15" width="12.85546875" style="77" bestFit="1" customWidth="1"/>
    <col min="16" max="16" width="15.42578125" style="77" bestFit="1" customWidth="1"/>
    <col min="17" max="17" width="3.28515625" style="126" customWidth="1"/>
    <col min="19" max="19" width="11.5703125" bestFit="1" customWidth="1"/>
    <col min="20" max="21" width="10.42578125" bestFit="1" customWidth="1"/>
    <col min="22" max="23" width="11.5703125" bestFit="1" customWidth="1"/>
  </cols>
  <sheetData>
    <row r="1" spans="1:23" ht="15" customHeight="1" x14ac:dyDescent="0.25">
      <c r="A1" s="216"/>
      <c r="B1" s="216"/>
      <c r="C1" s="216"/>
      <c r="D1" s="217" t="s">
        <v>26</v>
      </c>
      <c r="E1" s="217"/>
      <c r="F1" s="217"/>
      <c r="G1" s="217"/>
      <c r="H1" s="217"/>
      <c r="I1" s="217"/>
      <c r="J1" s="217"/>
      <c r="K1" s="87"/>
      <c r="L1" s="165"/>
      <c r="M1" s="87"/>
      <c r="N1" s="87"/>
      <c r="O1" s="87"/>
      <c r="P1" s="222" t="s">
        <v>42</v>
      </c>
      <c r="Q1" s="124"/>
    </row>
    <row r="2" spans="1:23" ht="15" customHeight="1" x14ac:dyDescent="0.25">
      <c r="A2" s="216"/>
      <c r="B2" s="216"/>
      <c r="C2" s="216"/>
      <c r="D2" s="217"/>
      <c r="E2" s="217"/>
      <c r="F2" s="217"/>
      <c r="G2" s="217"/>
      <c r="H2" s="217"/>
      <c r="I2" s="217"/>
      <c r="J2" s="217"/>
      <c r="K2" s="87"/>
      <c r="L2" s="165"/>
      <c r="M2" s="87"/>
      <c r="N2" s="87"/>
      <c r="O2" s="87"/>
      <c r="P2" s="223"/>
      <c r="Q2" s="125"/>
    </row>
    <row r="3" spans="1:23" ht="33" x14ac:dyDescent="0.25">
      <c r="A3" s="216"/>
      <c r="B3" s="216"/>
      <c r="C3" s="216"/>
      <c r="D3" s="217"/>
      <c r="E3" s="217"/>
      <c r="F3" s="217"/>
      <c r="G3" s="217"/>
      <c r="H3" s="217"/>
      <c r="I3" s="217"/>
      <c r="J3" s="217"/>
      <c r="K3" s="87"/>
      <c r="L3" s="165"/>
      <c r="M3" s="87"/>
      <c r="N3" s="87"/>
      <c r="O3" s="87"/>
    </row>
    <row r="4" spans="1:23" x14ac:dyDescent="0.25">
      <c r="A4" s="216"/>
      <c r="B4" s="216"/>
      <c r="C4" s="216"/>
      <c r="D4" s="224" t="s">
        <v>23</v>
      </c>
      <c r="E4" s="224"/>
      <c r="F4" s="224"/>
      <c r="G4" s="224"/>
      <c r="H4" s="84"/>
      <c r="I4" s="225" t="s">
        <v>46</v>
      </c>
      <c r="J4" s="225"/>
      <c r="K4" s="225"/>
      <c r="L4" s="225"/>
      <c r="M4" s="225"/>
      <c r="N4" s="225"/>
      <c r="O4" s="225"/>
      <c r="P4" s="225"/>
      <c r="Q4" s="127"/>
    </row>
    <row r="5" spans="1:23" x14ac:dyDescent="0.25">
      <c r="A5" s="216"/>
      <c r="B5" s="216"/>
      <c r="C5" s="216"/>
      <c r="D5" s="224" t="s">
        <v>24</v>
      </c>
      <c r="E5" s="224"/>
      <c r="F5" s="224"/>
      <c r="G5" s="224"/>
      <c r="H5" s="84"/>
      <c r="I5" s="225" t="s">
        <v>43</v>
      </c>
      <c r="J5" s="225"/>
      <c r="K5" s="225"/>
      <c r="L5" s="225"/>
      <c r="M5" s="225"/>
      <c r="N5" s="225"/>
      <c r="O5" s="225"/>
      <c r="P5" s="225"/>
      <c r="Q5" s="127"/>
    </row>
    <row r="6" spans="1:23" x14ac:dyDescent="0.25">
      <c r="B6" s="1" t="s">
        <v>38</v>
      </c>
      <c r="D6" s="218" t="s">
        <v>25</v>
      </c>
      <c r="E6" s="218"/>
      <c r="F6" s="218"/>
      <c r="G6" s="218"/>
      <c r="H6" s="85"/>
      <c r="I6" s="219" t="s">
        <v>83</v>
      </c>
      <c r="J6" s="219"/>
      <c r="K6" s="219"/>
      <c r="L6" s="219"/>
      <c r="M6" s="219"/>
      <c r="N6" s="219"/>
      <c r="O6" s="219"/>
      <c r="P6" s="219"/>
      <c r="Q6" s="128"/>
    </row>
    <row r="7" spans="1:23" x14ac:dyDescent="0.25">
      <c r="A7" s="21"/>
      <c r="B7" s="2" t="s">
        <v>0</v>
      </c>
      <c r="C7" s="110" t="s">
        <v>1</v>
      </c>
      <c r="D7" s="220" t="s">
        <v>2</v>
      </c>
      <c r="E7" s="221"/>
      <c r="F7" s="110" t="s">
        <v>1</v>
      </c>
      <c r="G7" s="220" t="s">
        <v>3</v>
      </c>
      <c r="H7" s="221"/>
      <c r="I7" s="110" t="s">
        <v>1</v>
      </c>
      <c r="J7" s="220" t="s">
        <v>4</v>
      </c>
      <c r="K7" s="221"/>
      <c r="L7" s="166"/>
      <c r="M7" s="90"/>
      <c r="N7" s="90"/>
      <c r="O7" s="90"/>
      <c r="P7" s="91" t="s">
        <v>5</v>
      </c>
      <c r="Q7" s="129"/>
    </row>
    <row r="8" spans="1:23" ht="23.25" customHeight="1" x14ac:dyDescent="0.25">
      <c r="A8" s="22"/>
      <c r="B8" s="56"/>
      <c r="C8" s="23"/>
      <c r="D8" s="212" t="s">
        <v>65</v>
      </c>
      <c r="E8" s="212"/>
      <c r="F8" s="23"/>
      <c r="G8" s="212" t="s">
        <v>84</v>
      </c>
      <c r="H8" s="212"/>
      <c r="I8" s="23"/>
      <c r="J8" s="212" t="s">
        <v>85</v>
      </c>
      <c r="K8" s="212"/>
      <c r="L8" s="167"/>
      <c r="M8" s="213" t="s">
        <v>52</v>
      </c>
      <c r="N8" s="214"/>
      <c r="O8" s="215"/>
      <c r="P8" s="92"/>
      <c r="Q8" s="130"/>
    </row>
    <row r="9" spans="1:23" ht="23.25" customHeight="1" x14ac:dyDescent="0.25">
      <c r="A9" s="22"/>
      <c r="B9" s="56"/>
      <c r="C9" s="23"/>
      <c r="D9" s="78" t="s">
        <v>50</v>
      </c>
      <c r="E9" s="64" t="s">
        <v>51</v>
      </c>
      <c r="F9" s="23"/>
      <c r="G9" s="78" t="s">
        <v>50</v>
      </c>
      <c r="H9" s="64" t="s">
        <v>51</v>
      </c>
      <c r="I9" s="23"/>
      <c r="J9" s="78" t="s">
        <v>50</v>
      </c>
      <c r="K9" s="64" t="s">
        <v>51</v>
      </c>
      <c r="L9" s="167"/>
      <c r="M9" s="78" t="s">
        <v>50</v>
      </c>
      <c r="N9" s="64" t="s">
        <v>53</v>
      </c>
      <c r="O9" s="64" t="s">
        <v>54</v>
      </c>
      <c r="P9" s="92"/>
      <c r="Q9" s="130"/>
    </row>
    <row r="10" spans="1:23" x14ac:dyDescent="0.25">
      <c r="A10" s="2" t="s">
        <v>6</v>
      </c>
      <c r="B10" s="3"/>
      <c r="C10" s="4"/>
      <c r="D10" s="65"/>
      <c r="E10" s="65"/>
      <c r="F10" s="4"/>
      <c r="G10" s="65"/>
      <c r="H10" s="65"/>
      <c r="I10" s="4"/>
      <c r="J10" s="65"/>
      <c r="K10" s="65"/>
      <c r="L10" s="5"/>
      <c r="M10" s="65"/>
      <c r="N10" s="65"/>
      <c r="O10" s="65"/>
      <c r="P10" s="65"/>
      <c r="Q10" s="130"/>
      <c r="S10" s="164" t="s">
        <v>66</v>
      </c>
      <c r="T10" s="164" t="s">
        <v>73</v>
      </c>
      <c r="U10" s="164" t="s">
        <v>74</v>
      </c>
      <c r="V10" s="164" t="s">
        <v>75</v>
      </c>
      <c r="W10" s="164" t="s">
        <v>76</v>
      </c>
    </row>
    <row r="11" spans="1:23" x14ac:dyDescent="0.25">
      <c r="A11" s="6" t="s">
        <v>43</v>
      </c>
      <c r="B11" s="6" t="s">
        <v>58</v>
      </c>
      <c r="C11" s="7">
        <v>0.33</v>
      </c>
      <c r="D11" s="60">
        <v>0</v>
      </c>
      <c r="E11" s="61">
        <v>31824</v>
      </c>
      <c r="F11" s="7">
        <v>0.33</v>
      </c>
      <c r="G11" s="60">
        <v>32779</v>
      </c>
      <c r="H11" s="61">
        <v>0</v>
      </c>
      <c r="I11" s="7">
        <v>0.33</v>
      </c>
      <c r="J11" s="60">
        <v>33762</v>
      </c>
      <c r="K11" s="61">
        <v>0</v>
      </c>
      <c r="L11" s="8"/>
      <c r="M11" s="60">
        <f t="shared" ref="M11:N12" si="0">+D11+G11+J11</f>
        <v>66541</v>
      </c>
      <c r="N11" s="61">
        <f t="shared" si="0"/>
        <v>31824</v>
      </c>
      <c r="O11" s="61">
        <v>0</v>
      </c>
      <c r="P11" s="62">
        <f>+M11+N11+O11</f>
        <v>98365</v>
      </c>
      <c r="Q11" s="131"/>
      <c r="R11" t="s">
        <v>67</v>
      </c>
      <c r="S11" s="155">
        <v>93317</v>
      </c>
      <c r="T11" s="121">
        <f>+S11*1.03</f>
        <v>96116.510000000009</v>
      </c>
      <c r="U11" s="121">
        <f>T11*1.03</f>
        <v>99000.005300000019</v>
      </c>
      <c r="V11" s="121">
        <f>U11*1.03</f>
        <v>101970.00545900002</v>
      </c>
      <c r="W11" s="121">
        <f>V11*1.03</f>
        <v>105029.10562277003</v>
      </c>
    </row>
    <row r="12" spans="1:23" x14ac:dyDescent="0.25">
      <c r="A12" s="6" t="s">
        <v>43</v>
      </c>
      <c r="B12" s="9" t="s">
        <v>57</v>
      </c>
      <c r="C12" s="7">
        <v>1</v>
      </c>
      <c r="D12" s="79">
        <v>0</v>
      </c>
      <c r="E12" s="63">
        <f>+T12*2</f>
        <v>21359.224444444448</v>
      </c>
      <c r="F12" s="7">
        <v>1</v>
      </c>
      <c r="G12" s="79">
        <v>0</v>
      </c>
      <c r="H12" s="63">
        <f>+U12*2</f>
        <v>22000.001177777784</v>
      </c>
      <c r="I12" s="7">
        <v>1</v>
      </c>
      <c r="J12" s="79">
        <v>0</v>
      </c>
      <c r="K12" s="63">
        <f>+V12*2</f>
        <v>22660.001213111114</v>
      </c>
      <c r="L12" s="8"/>
      <c r="M12" s="79">
        <f t="shared" si="0"/>
        <v>0</v>
      </c>
      <c r="N12" s="63">
        <f t="shared" si="0"/>
        <v>66019.226835333349</v>
      </c>
      <c r="O12" s="63">
        <v>0</v>
      </c>
      <c r="P12" s="93">
        <f t="shared" ref="P12" si="1">+M12+N12+O12</f>
        <v>66019.226835333349</v>
      </c>
      <c r="Q12" s="132"/>
      <c r="S12" s="121">
        <f>S11/9</f>
        <v>10368.555555555555</v>
      </c>
      <c r="T12" s="121">
        <f>T11/9</f>
        <v>10679.612222222224</v>
      </c>
      <c r="U12" s="121">
        <f>U11/9</f>
        <v>11000.000588888892</v>
      </c>
      <c r="V12" s="121">
        <f>V11/9</f>
        <v>11330.000606555557</v>
      </c>
      <c r="W12" s="121">
        <f>W11/9</f>
        <v>11669.900624752227</v>
      </c>
    </row>
    <row r="13" spans="1:23" s="106" customFormat="1" x14ac:dyDescent="0.25">
      <c r="A13" s="2" t="s">
        <v>61</v>
      </c>
      <c r="B13" s="2"/>
      <c r="C13" s="104"/>
      <c r="D13" s="80">
        <f>SUM(D11:D12)</f>
        <v>0</v>
      </c>
      <c r="E13" s="68">
        <f>SUM(E11:E12)</f>
        <v>53183.224444444451</v>
      </c>
      <c r="F13" s="104"/>
      <c r="G13" s="80">
        <f>SUM(G11:G12)</f>
        <v>32779</v>
      </c>
      <c r="H13" s="68">
        <f>SUM(H11:H12)</f>
        <v>22000.001177777784</v>
      </c>
      <c r="I13" s="104"/>
      <c r="J13" s="80">
        <f>SUM(J11:J12)</f>
        <v>33762</v>
      </c>
      <c r="K13" s="68">
        <f>SUM(K11:K12)</f>
        <v>22660.001213111114</v>
      </c>
      <c r="L13" s="17"/>
      <c r="M13" s="105">
        <f>SUM(M11:M12)</f>
        <v>66541</v>
      </c>
      <c r="N13" s="68">
        <f>SUM(N11:N12)</f>
        <v>97843.226835333349</v>
      </c>
      <c r="O13" s="68">
        <f>SUM(O11:O12)</f>
        <v>0</v>
      </c>
      <c r="P13" s="105">
        <f>SUM(P11:P12)</f>
        <v>164384.22683533333</v>
      </c>
      <c r="Q13" s="133"/>
      <c r="R13" s="154">
        <v>0.33</v>
      </c>
      <c r="S13" s="123">
        <f>+S12*$R$13</f>
        <v>3421.6233333333334</v>
      </c>
      <c r="T13" s="123">
        <f t="shared" ref="T13:W13" si="2">+T12*$R$13</f>
        <v>3524.2720333333341</v>
      </c>
      <c r="U13" s="123">
        <f t="shared" si="2"/>
        <v>3630.0001943333345</v>
      </c>
      <c r="V13" s="123">
        <f t="shared" si="2"/>
        <v>3738.9002001633339</v>
      </c>
      <c r="W13" s="123">
        <f t="shared" si="2"/>
        <v>3851.0672061682349</v>
      </c>
    </row>
    <row r="14" spans="1:23" x14ac:dyDescent="0.25">
      <c r="A14" s="10"/>
      <c r="B14" s="10"/>
      <c r="C14" s="11"/>
      <c r="D14" s="66"/>
      <c r="E14" s="66"/>
      <c r="F14" s="11"/>
      <c r="G14" s="66"/>
      <c r="H14" s="66"/>
      <c r="I14" s="11"/>
      <c r="J14" s="66"/>
      <c r="K14" s="66"/>
      <c r="L14" s="12"/>
      <c r="M14" s="66"/>
      <c r="N14" s="66"/>
      <c r="O14" s="66"/>
      <c r="P14" s="94"/>
      <c r="Q14" s="132"/>
    </row>
    <row r="15" spans="1:23" x14ac:dyDescent="0.25">
      <c r="A15" s="2" t="s">
        <v>7</v>
      </c>
      <c r="B15" s="3"/>
      <c r="C15" s="13"/>
      <c r="D15" s="67"/>
      <c r="E15" s="67"/>
      <c r="F15" s="13"/>
      <c r="G15" s="67"/>
      <c r="H15" s="67"/>
      <c r="I15" s="13"/>
      <c r="J15" s="67"/>
      <c r="K15" s="67"/>
      <c r="L15" s="14"/>
      <c r="M15" s="67"/>
      <c r="N15" s="67"/>
      <c r="O15" s="67"/>
      <c r="P15" s="94"/>
      <c r="Q15" s="132"/>
      <c r="T15" t="s">
        <v>2</v>
      </c>
      <c r="U15" t="s">
        <v>3</v>
      </c>
      <c r="V15" t="s">
        <v>4</v>
      </c>
    </row>
    <row r="16" spans="1:23" x14ac:dyDescent="0.25">
      <c r="A16" s="6" t="s">
        <v>43</v>
      </c>
      <c r="B16" s="6"/>
      <c r="C16" s="7">
        <v>0.26</v>
      </c>
      <c r="D16" s="79">
        <f>+D11*C16</f>
        <v>0</v>
      </c>
      <c r="E16" s="63">
        <f>+(E12+E11)*C16</f>
        <v>13827.638355555559</v>
      </c>
      <c r="F16" s="53">
        <v>0.26</v>
      </c>
      <c r="G16" s="79">
        <f>+G11*F16</f>
        <v>8522.5400000000009</v>
      </c>
      <c r="H16" s="63">
        <f>+F16*H12</f>
        <v>5720.000306222224</v>
      </c>
      <c r="I16" s="103">
        <v>0.26</v>
      </c>
      <c r="J16" s="79">
        <f>+J11*I16</f>
        <v>8778.1200000000008</v>
      </c>
      <c r="K16" s="63">
        <f>+I16*K11+I16*K12</f>
        <v>5891.6003154088903</v>
      </c>
      <c r="L16" s="8"/>
      <c r="M16" s="79">
        <f>+D16+G16+J16</f>
        <v>17300.660000000003</v>
      </c>
      <c r="N16" s="63">
        <f>+E16+H16+K16</f>
        <v>25439.238977186673</v>
      </c>
      <c r="O16" s="63">
        <v>0</v>
      </c>
      <c r="P16" s="93">
        <f t="shared" ref="P16" si="3">+M16+N16+O16</f>
        <v>42739.898977186676</v>
      </c>
      <c r="Q16" s="132"/>
      <c r="T16" s="122">
        <f>(8*T13)+U13</f>
        <v>31824.176461000006</v>
      </c>
      <c r="U16" s="122">
        <f>(8*U13)+V13</f>
        <v>32778.901754830011</v>
      </c>
      <c r="V16" s="122">
        <f>(8*V13)+W13</f>
        <v>33762.268807474909</v>
      </c>
    </row>
    <row r="17" spans="1:22" s="106" customFormat="1" x14ac:dyDescent="0.25">
      <c r="A17" s="2" t="s">
        <v>62</v>
      </c>
      <c r="B17" s="2"/>
      <c r="C17" s="104"/>
      <c r="D17" s="80">
        <f>SUM(D16:D16)</f>
        <v>0</v>
      </c>
      <c r="E17" s="68">
        <f>SUM(E16:E16)</f>
        <v>13827.638355555559</v>
      </c>
      <c r="F17" s="104"/>
      <c r="G17" s="80">
        <f>SUM(G16:G16)</f>
        <v>8522.5400000000009</v>
      </c>
      <c r="H17" s="68">
        <f>SUM(H16:H16)</f>
        <v>5720.000306222224</v>
      </c>
      <c r="I17" s="107"/>
      <c r="J17" s="80">
        <f>SUM(J16:J16)</f>
        <v>8778.1200000000008</v>
      </c>
      <c r="K17" s="68">
        <f>SUM(K16:K16)</f>
        <v>5891.6003154088903</v>
      </c>
      <c r="L17" s="17"/>
      <c r="M17" s="80">
        <f>SUM(M16:M16)</f>
        <v>17300.660000000003</v>
      </c>
      <c r="N17" s="68">
        <f>SUM(N16:N16)</f>
        <v>25439.238977186673</v>
      </c>
      <c r="O17" s="68">
        <f>SUM(O16:O16)</f>
        <v>0</v>
      </c>
      <c r="P17" s="80">
        <f>SUM(P16:P16)</f>
        <v>42739.898977186676</v>
      </c>
      <c r="Q17" s="134"/>
      <c r="T17" s="121"/>
      <c r="U17"/>
      <c r="V17"/>
    </row>
    <row r="18" spans="1:22" x14ac:dyDescent="0.25">
      <c r="A18" s="10"/>
      <c r="B18" s="10"/>
      <c r="C18" s="11"/>
      <c r="D18" s="66"/>
      <c r="E18" s="66"/>
      <c r="F18" s="11"/>
      <c r="G18" s="66"/>
      <c r="H18" s="66"/>
      <c r="I18" s="11"/>
      <c r="J18" s="66"/>
      <c r="K18" s="66"/>
      <c r="L18" s="12"/>
      <c r="M18" s="66"/>
      <c r="N18" s="66"/>
      <c r="O18" s="66"/>
      <c r="P18" s="94"/>
      <c r="Q18" s="132"/>
      <c r="T18" s="123"/>
      <c r="U18" s="106"/>
      <c r="V18" s="106"/>
    </row>
    <row r="19" spans="1:22" x14ac:dyDescent="0.25">
      <c r="A19" s="2" t="s">
        <v>8</v>
      </c>
      <c r="B19" s="3"/>
      <c r="C19" s="13"/>
      <c r="D19" s="67"/>
      <c r="E19" s="67"/>
      <c r="F19" s="13"/>
      <c r="G19" s="67"/>
      <c r="H19" s="67"/>
      <c r="I19" s="13"/>
      <c r="J19" s="67"/>
      <c r="K19" s="67"/>
      <c r="L19" s="14"/>
      <c r="M19" s="67"/>
      <c r="N19" s="67"/>
      <c r="O19" s="67"/>
      <c r="P19" s="94"/>
      <c r="Q19" s="132"/>
      <c r="T19">
        <f>+((8*T12)+(U12))*(2/6)</f>
        <v>32145.632788888895</v>
      </c>
    </row>
    <row r="20" spans="1:22" x14ac:dyDescent="0.25">
      <c r="A20" s="6" t="s">
        <v>48</v>
      </c>
      <c r="B20" s="6" t="s">
        <v>47</v>
      </c>
      <c r="C20" s="15"/>
      <c r="D20" s="79">
        <f>36000-30089</f>
        <v>5911</v>
      </c>
      <c r="E20" s="63">
        <f>60000+30089</f>
        <v>90089</v>
      </c>
      <c r="F20" s="15"/>
      <c r="G20" s="79">
        <f>36000-30089</f>
        <v>5911</v>
      </c>
      <c r="H20" s="63">
        <f>60000+30089</f>
        <v>90089</v>
      </c>
      <c r="I20" s="15"/>
      <c r="J20" s="79">
        <f>36000-30089</f>
        <v>5911</v>
      </c>
      <c r="K20" s="63">
        <f>60000+30089</f>
        <v>90089</v>
      </c>
      <c r="L20" s="8"/>
      <c r="M20" s="79">
        <f>+D20+G20+J20</f>
        <v>17733</v>
      </c>
      <c r="N20" s="63">
        <v>0</v>
      </c>
      <c r="O20" s="63">
        <f>+E20+H20+K20</f>
        <v>270267</v>
      </c>
      <c r="P20" s="93">
        <f>+M20+N20+O20</f>
        <v>288000</v>
      </c>
      <c r="Q20" s="132"/>
    </row>
    <row r="21" spans="1:22" ht="30" x14ac:dyDescent="0.25">
      <c r="A21" s="6" t="s">
        <v>56</v>
      </c>
      <c r="B21" s="6" t="s">
        <v>64</v>
      </c>
      <c r="C21" s="15"/>
      <c r="D21" s="79">
        <v>0</v>
      </c>
      <c r="E21" s="63">
        <f>1200+9600+4800+9600+2400+1200</f>
        <v>28800</v>
      </c>
      <c r="F21" s="15"/>
      <c r="G21" s="79">
        <v>0</v>
      </c>
      <c r="H21" s="63">
        <f>1200+9600+4800+9600+2400+1200</f>
        <v>28800</v>
      </c>
      <c r="I21" s="15"/>
      <c r="J21" s="79">
        <v>0</v>
      </c>
      <c r="K21" s="63">
        <f>1200+9600+4800+9600+2400+1200</f>
        <v>28800</v>
      </c>
      <c r="L21" s="8"/>
      <c r="M21" s="79">
        <v>0</v>
      </c>
      <c r="N21" s="63">
        <v>0</v>
      </c>
      <c r="O21" s="63">
        <f>+E21+H21+K21</f>
        <v>86400</v>
      </c>
      <c r="P21" s="93">
        <f>+M21+N21+O21</f>
        <v>86400</v>
      </c>
      <c r="Q21" s="132"/>
    </row>
    <row r="22" spans="1:22" s="106" customFormat="1" x14ac:dyDescent="0.25">
      <c r="A22" s="2" t="s">
        <v>63</v>
      </c>
      <c r="B22" s="2"/>
      <c r="C22" s="16"/>
      <c r="D22" s="80">
        <f>SUM(D20:D21)</f>
        <v>5911</v>
      </c>
      <c r="E22" s="68">
        <f>SUM(E20:E21)</f>
        <v>118889</v>
      </c>
      <c r="F22" s="16"/>
      <c r="G22" s="80">
        <f>SUM(G20:G21)</f>
        <v>5911</v>
      </c>
      <c r="H22" s="68">
        <f>SUM(H20:H21)</f>
        <v>118889</v>
      </c>
      <c r="I22" s="16"/>
      <c r="J22" s="80">
        <f>SUM(J20:J21)</f>
        <v>5911</v>
      </c>
      <c r="K22" s="68">
        <f>SUM(K20:K21)</f>
        <v>118889</v>
      </c>
      <c r="L22" s="17"/>
      <c r="M22" s="80">
        <f>SUM(M20:M21)</f>
        <v>17733</v>
      </c>
      <c r="N22" s="68">
        <f>SUM(N20:N21)</f>
        <v>0</v>
      </c>
      <c r="O22" s="68">
        <f>SUM(O20:O21)</f>
        <v>356667</v>
      </c>
      <c r="P22" s="105">
        <f>SUM(P20:P21)</f>
        <v>374400</v>
      </c>
      <c r="Q22" s="133"/>
    </row>
    <row r="23" spans="1:22" x14ac:dyDescent="0.25">
      <c r="A23" s="10"/>
      <c r="B23" s="10"/>
      <c r="C23" s="11"/>
      <c r="D23" s="66"/>
      <c r="E23" s="66"/>
      <c r="F23" s="11"/>
      <c r="G23" s="66"/>
      <c r="H23" s="66"/>
      <c r="I23" s="11"/>
      <c r="J23" s="66"/>
      <c r="K23" s="66"/>
      <c r="L23" s="12"/>
      <c r="M23" s="66"/>
      <c r="N23" s="66"/>
      <c r="O23" s="66"/>
      <c r="P23" s="94"/>
      <c r="Q23" s="132"/>
      <c r="S23">
        <f>36000-5911</f>
        <v>30089</v>
      </c>
    </row>
    <row r="24" spans="1:22" x14ac:dyDescent="0.25">
      <c r="A24" s="2" t="s">
        <v>9</v>
      </c>
      <c r="B24" s="3"/>
      <c r="C24" s="13"/>
      <c r="D24" s="67"/>
      <c r="E24" s="67"/>
      <c r="F24" s="13"/>
      <c r="G24" s="67"/>
      <c r="H24" s="67"/>
      <c r="I24" s="13"/>
      <c r="J24" s="67"/>
      <c r="K24" s="67"/>
      <c r="L24" s="14"/>
      <c r="M24" s="67"/>
      <c r="N24" s="67"/>
      <c r="O24" s="67"/>
      <c r="P24" s="94"/>
      <c r="Q24" s="132"/>
    </row>
    <row r="25" spans="1:22" ht="30" x14ac:dyDescent="0.25">
      <c r="A25" s="6" t="s">
        <v>77</v>
      </c>
      <c r="B25" s="6" t="s">
        <v>86</v>
      </c>
      <c r="C25" s="15"/>
      <c r="D25" s="79">
        <v>3000</v>
      </c>
      <c r="E25" s="63">
        <v>0</v>
      </c>
      <c r="F25" s="54"/>
      <c r="G25" s="79">
        <v>3000</v>
      </c>
      <c r="H25" s="63">
        <v>0</v>
      </c>
      <c r="I25" s="54"/>
      <c r="J25" s="79">
        <v>3000</v>
      </c>
      <c r="K25" s="63">
        <v>0</v>
      </c>
      <c r="L25" s="57"/>
      <c r="M25" s="79">
        <f>+D25+G25+J25</f>
        <v>9000</v>
      </c>
      <c r="N25" s="63">
        <v>0</v>
      </c>
      <c r="O25" s="63">
        <v>0</v>
      </c>
      <c r="P25" s="93">
        <f t="shared" ref="P25:P27" si="4">+M25+N25+O25</f>
        <v>9000</v>
      </c>
      <c r="Q25" s="132"/>
    </row>
    <row r="26" spans="1:22" ht="30" customHeight="1" x14ac:dyDescent="0.25">
      <c r="A26" s="6" t="s">
        <v>48</v>
      </c>
      <c r="B26" s="6" t="s">
        <v>86</v>
      </c>
      <c r="C26" s="15"/>
      <c r="D26" s="79">
        <v>3000</v>
      </c>
      <c r="E26" s="63">
        <v>0</v>
      </c>
      <c r="F26" s="54"/>
      <c r="G26" s="79">
        <v>3000</v>
      </c>
      <c r="H26" s="63"/>
      <c r="I26" s="54"/>
      <c r="J26" s="79">
        <v>3000</v>
      </c>
      <c r="K26" s="63"/>
      <c r="L26" s="57"/>
      <c r="M26" s="79">
        <f>+D26+G26+J26</f>
        <v>9000</v>
      </c>
      <c r="N26" s="63"/>
      <c r="O26" s="63"/>
      <c r="P26" s="93">
        <f t="shared" si="4"/>
        <v>9000</v>
      </c>
      <c r="Q26" s="132"/>
    </row>
    <row r="27" spans="1:22" ht="30" x14ac:dyDescent="0.25">
      <c r="A27" s="6" t="s">
        <v>88</v>
      </c>
      <c r="B27" s="6" t="s">
        <v>87</v>
      </c>
      <c r="C27" s="15"/>
      <c r="D27" s="79">
        <f>0.58*80*3*52</f>
        <v>7238.4</v>
      </c>
      <c r="E27" s="63"/>
      <c r="F27" s="54"/>
      <c r="G27" s="79">
        <f>0.58*80*3*52</f>
        <v>7238.4</v>
      </c>
      <c r="H27" s="63"/>
      <c r="I27" s="54"/>
      <c r="J27" s="79">
        <f>0.58*80*3*52</f>
        <v>7238.4</v>
      </c>
      <c r="K27" s="63"/>
      <c r="L27" s="57"/>
      <c r="M27" s="79">
        <f>+D27+G27+J27</f>
        <v>21715.199999999997</v>
      </c>
      <c r="N27" s="63"/>
      <c r="O27" s="63"/>
      <c r="P27" s="93">
        <f t="shared" si="4"/>
        <v>21715.199999999997</v>
      </c>
      <c r="Q27" s="132"/>
    </row>
    <row r="28" spans="1:22" ht="15" customHeight="1" x14ac:dyDescent="0.25">
      <c r="A28" s="2" t="s">
        <v>79</v>
      </c>
      <c r="B28" s="6"/>
      <c r="C28" s="15"/>
      <c r="D28" s="80">
        <f>SUM(D25:D27)</f>
        <v>13238.4</v>
      </c>
      <c r="E28" s="63"/>
      <c r="F28" s="54"/>
      <c r="G28" s="80">
        <f>SUM(G25:G27)</f>
        <v>13238.4</v>
      </c>
      <c r="H28" s="63"/>
      <c r="I28" s="54"/>
      <c r="J28" s="80">
        <f>SUM(J25:J27)</f>
        <v>13238.4</v>
      </c>
      <c r="K28" s="63"/>
      <c r="L28" s="57"/>
      <c r="M28" s="80">
        <f>SUM(M25:M27)</f>
        <v>39715.199999999997</v>
      </c>
      <c r="N28" s="63"/>
      <c r="O28" s="63"/>
      <c r="P28" s="80">
        <f>SUM(P25:P27)</f>
        <v>39715.199999999997</v>
      </c>
      <c r="Q28" s="132"/>
    </row>
    <row r="29" spans="1:22" x14ac:dyDescent="0.25">
      <c r="A29" s="10"/>
      <c r="B29" s="10"/>
      <c r="C29" s="11"/>
      <c r="D29" s="66"/>
      <c r="E29" s="66"/>
      <c r="F29" s="11"/>
      <c r="G29" s="66"/>
      <c r="H29" s="66"/>
      <c r="I29" s="11"/>
      <c r="J29" s="66"/>
      <c r="K29" s="66"/>
      <c r="L29" s="12"/>
      <c r="M29" s="66"/>
      <c r="N29" s="66"/>
      <c r="O29" s="66"/>
      <c r="P29" s="94"/>
      <c r="Q29" s="132"/>
    </row>
    <row r="30" spans="1:22" x14ac:dyDescent="0.25">
      <c r="A30" s="2" t="s">
        <v>10</v>
      </c>
      <c r="B30" s="3"/>
      <c r="C30" s="13"/>
      <c r="D30" s="67"/>
      <c r="E30" s="67"/>
      <c r="F30" s="13"/>
      <c r="G30" s="67"/>
      <c r="H30" s="67"/>
      <c r="I30" s="13"/>
      <c r="J30" s="67"/>
      <c r="K30" s="67"/>
      <c r="L30" s="14"/>
      <c r="M30" s="67"/>
      <c r="N30" s="67"/>
      <c r="O30" s="67"/>
      <c r="P30" s="94"/>
      <c r="Q30" s="132"/>
    </row>
    <row r="31" spans="1:22" ht="30" x14ac:dyDescent="0.25">
      <c r="A31" s="6" t="s">
        <v>78</v>
      </c>
      <c r="B31" s="156"/>
      <c r="C31" s="157"/>
      <c r="D31" s="160">
        <v>500</v>
      </c>
      <c r="E31" s="68"/>
      <c r="F31" s="157"/>
      <c r="G31" s="158"/>
      <c r="H31" s="68"/>
      <c r="I31" s="157"/>
      <c r="J31" s="158"/>
      <c r="K31" s="68"/>
      <c r="L31" s="159"/>
      <c r="M31" s="79">
        <f>+D31+G31+J31</f>
        <v>500</v>
      </c>
      <c r="N31" s="68"/>
      <c r="O31" s="68"/>
      <c r="P31" s="93">
        <f>+M31+N31+O31</f>
        <v>500</v>
      </c>
      <c r="Q31" s="132"/>
    </row>
    <row r="32" spans="1:22" x14ac:dyDescent="0.25">
      <c r="A32" s="6" t="s">
        <v>49</v>
      </c>
      <c r="B32" s="6"/>
      <c r="C32" s="15"/>
      <c r="D32" s="79">
        <v>4000</v>
      </c>
      <c r="E32" s="63">
        <v>0</v>
      </c>
      <c r="F32" s="15"/>
      <c r="G32" s="79">
        <v>0</v>
      </c>
      <c r="H32" s="63">
        <v>0</v>
      </c>
      <c r="I32" s="15"/>
      <c r="J32" s="79"/>
      <c r="K32" s="63">
        <v>0</v>
      </c>
      <c r="L32" s="8"/>
      <c r="M32" s="79">
        <f>+D32+G32+J32</f>
        <v>4000</v>
      </c>
      <c r="N32" s="63">
        <v>0</v>
      </c>
      <c r="O32" s="63">
        <v>0</v>
      </c>
      <c r="P32" s="93">
        <f>+M32+N32+O32</f>
        <v>4000</v>
      </c>
      <c r="Q32" s="132"/>
    </row>
    <row r="33" spans="1:19" s="106" customFormat="1" x14ac:dyDescent="0.25">
      <c r="A33" s="2" t="s">
        <v>80</v>
      </c>
      <c r="B33" s="2"/>
      <c r="C33" s="16"/>
      <c r="D33" s="80">
        <f>SUM(D31:D32)</f>
        <v>4500</v>
      </c>
      <c r="E33" s="68"/>
      <c r="F33" s="16"/>
      <c r="G33" s="80"/>
      <c r="H33" s="68"/>
      <c r="I33" s="16"/>
      <c r="J33" s="80"/>
      <c r="K33" s="68"/>
      <c r="L33" s="17"/>
      <c r="M33" s="80">
        <f>SUM(M31:M32)</f>
        <v>4500</v>
      </c>
      <c r="N33" s="68"/>
      <c r="O33" s="68"/>
      <c r="P33" s="105">
        <f>SUM(P31:P32)</f>
        <v>4500</v>
      </c>
      <c r="Q33" s="133"/>
    </row>
    <row r="34" spans="1:19" x14ac:dyDescent="0.25">
      <c r="A34" s="10"/>
      <c r="B34" s="10"/>
      <c r="C34" s="11"/>
      <c r="D34" s="66"/>
      <c r="E34" s="66"/>
      <c r="F34" s="11"/>
      <c r="G34" s="66"/>
      <c r="H34" s="66"/>
      <c r="I34" s="11"/>
      <c r="J34" s="66"/>
      <c r="K34" s="66"/>
      <c r="L34" s="12"/>
      <c r="M34" s="66"/>
      <c r="N34" s="66"/>
      <c r="O34" s="66"/>
      <c r="P34" s="94"/>
      <c r="Q34" s="132"/>
    </row>
    <row r="35" spans="1:19" x14ac:dyDescent="0.25">
      <c r="A35" s="2" t="s">
        <v>11</v>
      </c>
      <c r="B35" s="3"/>
      <c r="C35" s="13"/>
      <c r="D35" s="67"/>
      <c r="E35" s="67"/>
      <c r="F35" s="13"/>
      <c r="G35" s="67"/>
      <c r="H35" s="67"/>
      <c r="I35" s="13"/>
      <c r="J35" s="67"/>
      <c r="K35" s="67"/>
      <c r="L35" s="14"/>
      <c r="M35" s="67"/>
      <c r="N35" s="67"/>
      <c r="O35" s="67"/>
      <c r="P35" s="94"/>
      <c r="Q35" s="132"/>
    </row>
    <row r="36" spans="1:19" x14ac:dyDescent="0.25">
      <c r="A36" s="6"/>
      <c r="B36" s="6"/>
      <c r="C36" s="15"/>
      <c r="D36" s="79">
        <v>0</v>
      </c>
      <c r="E36" s="63">
        <v>0</v>
      </c>
      <c r="F36" s="15"/>
      <c r="G36" s="79">
        <v>0</v>
      </c>
      <c r="H36" s="63">
        <v>0</v>
      </c>
      <c r="I36" s="54"/>
      <c r="J36" s="79">
        <v>0</v>
      </c>
      <c r="K36" s="63">
        <v>0</v>
      </c>
      <c r="L36" s="8"/>
      <c r="M36" s="79">
        <f>+D36+G36+J36</f>
        <v>0</v>
      </c>
      <c r="N36" s="63">
        <v>0</v>
      </c>
      <c r="O36" s="63">
        <v>0</v>
      </c>
      <c r="P36" s="93">
        <f>+M36+N36+O36</f>
        <v>0</v>
      </c>
      <c r="Q36" s="132"/>
    </row>
    <row r="37" spans="1:19" x14ac:dyDescent="0.25">
      <c r="A37" s="10" t="s">
        <v>72</v>
      </c>
      <c r="B37" s="10"/>
      <c r="C37" s="11"/>
      <c r="D37" s="66"/>
      <c r="E37" s="66"/>
      <c r="F37" s="11"/>
      <c r="G37" s="66"/>
      <c r="H37" s="66"/>
      <c r="I37" s="58"/>
      <c r="J37" s="66"/>
      <c r="K37" s="66"/>
      <c r="L37" s="12"/>
      <c r="M37" s="66"/>
      <c r="N37" s="66"/>
      <c r="O37" s="66"/>
      <c r="P37" s="94"/>
      <c r="Q37" s="132"/>
    </row>
    <row r="38" spans="1:19" x14ac:dyDescent="0.25">
      <c r="A38" s="2" t="s">
        <v>12</v>
      </c>
      <c r="B38" s="3"/>
      <c r="C38" s="13"/>
      <c r="D38" s="67"/>
      <c r="E38" s="67"/>
      <c r="F38" s="13"/>
      <c r="G38" s="67"/>
      <c r="H38" s="67"/>
      <c r="I38" s="59"/>
      <c r="J38" s="67"/>
      <c r="K38" s="67"/>
      <c r="L38" s="14"/>
      <c r="M38" s="67"/>
      <c r="N38" s="67"/>
      <c r="O38" s="67"/>
      <c r="P38" s="94"/>
      <c r="Q38" s="132"/>
    </row>
    <row r="39" spans="1:19" ht="30" x14ac:dyDescent="0.25">
      <c r="A39" s="6" t="s">
        <v>70</v>
      </c>
      <c r="B39" s="6"/>
      <c r="C39" s="15"/>
      <c r="D39" s="79">
        <v>4726</v>
      </c>
      <c r="E39" s="63">
        <v>0</v>
      </c>
      <c r="F39" s="15"/>
      <c r="G39" s="79">
        <v>0</v>
      </c>
      <c r="H39" s="63">
        <v>0</v>
      </c>
      <c r="I39" s="54"/>
      <c r="J39" s="79">
        <v>0</v>
      </c>
      <c r="K39" s="63">
        <v>0</v>
      </c>
      <c r="L39" s="8"/>
      <c r="M39" s="79">
        <f>+D39+G39+J39</f>
        <v>4726</v>
      </c>
      <c r="N39" s="63">
        <v>0</v>
      </c>
      <c r="O39" s="63">
        <v>0</v>
      </c>
      <c r="P39" s="93">
        <f>+M39+N39+O39</f>
        <v>4726</v>
      </c>
      <c r="Q39" s="132"/>
    </row>
    <row r="40" spans="1:19" x14ac:dyDescent="0.25">
      <c r="A40" s="10"/>
      <c r="B40" s="10"/>
      <c r="C40" s="11"/>
      <c r="D40" s="66"/>
      <c r="E40" s="66"/>
      <c r="F40" s="11"/>
      <c r="G40" s="66"/>
      <c r="H40" s="66"/>
      <c r="I40" s="11"/>
      <c r="J40" s="66"/>
      <c r="K40" s="66"/>
      <c r="L40" s="12"/>
      <c r="M40" s="66"/>
      <c r="N40" s="66"/>
      <c r="O40" s="66"/>
      <c r="P40" s="94"/>
      <c r="Q40" s="132"/>
    </row>
    <row r="41" spans="1:19" x14ac:dyDescent="0.25">
      <c r="A41" s="2" t="s">
        <v>13</v>
      </c>
      <c r="B41" s="2" t="s">
        <v>14</v>
      </c>
      <c r="C41" s="16"/>
      <c r="D41" s="80">
        <f>+D13+D17+D22+D28+D33+D36+D39</f>
        <v>28375.4</v>
      </c>
      <c r="E41" s="68">
        <f>+E13+E17+E22+E28+E33+E36+E39</f>
        <v>185899.8628</v>
      </c>
      <c r="F41" s="16"/>
      <c r="G41" s="80">
        <f>+G13+G17+G22+G28+G33+G36+G39</f>
        <v>60450.94</v>
      </c>
      <c r="H41" s="68">
        <f>+H13+H17+H22+H28+H33+H36+H39</f>
        <v>146609.00148400001</v>
      </c>
      <c r="I41" s="16"/>
      <c r="J41" s="80">
        <f>+J13+J17+J22+J28+J33+J36+J39</f>
        <v>61689.520000000004</v>
      </c>
      <c r="K41" s="68">
        <f>+K13+K17+K22+K28+K33+K36+K39</f>
        <v>147440.60152852</v>
      </c>
      <c r="L41" s="17"/>
      <c r="M41" s="79">
        <f>+D41+G41+J41</f>
        <v>150515.85999999999</v>
      </c>
      <c r="N41" s="68">
        <f>+N13+N17+N22+N28+N33+N36+N39</f>
        <v>123282.46581252002</v>
      </c>
      <c r="O41" s="68">
        <f>+O13+O17+O22+O25+O32+O36+O39</f>
        <v>356667</v>
      </c>
      <c r="P41" s="93">
        <f>+M41+N41+O41</f>
        <v>630465.32581251999</v>
      </c>
      <c r="Q41" s="132"/>
    </row>
    <row r="42" spans="1:19" x14ac:dyDescent="0.25">
      <c r="A42" s="10"/>
      <c r="B42" s="10"/>
      <c r="C42" s="11"/>
      <c r="D42" s="66"/>
      <c r="E42" s="66"/>
      <c r="F42" s="11"/>
      <c r="G42" s="66"/>
      <c r="H42" s="66"/>
      <c r="I42" s="11"/>
      <c r="J42" s="66"/>
      <c r="K42" s="66"/>
      <c r="L42" s="12"/>
      <c r="M42" s="66"/>
      <c r="N42" s="66"/>
      <c r="O42" s="66"/>
      <c r="P42" s="94"/>
      <c r="Q42" s="132"/>
    </row>
    <row r="43" spans="1:19" x14ac:dyDescent="0.25">
      <c r="A43" s="2" t="s">
        <v>15</v>
      </c>
      <c r="B43" s="18"/>
      <c r="C43" s="19"/>
      <c r="D43" s="69"/>
      <c r="E43" s="69"/>
      <c r="F43" s="19"/>
      <c r="G43" s="69"/>
      <c r="H43" s="69"/>
      <c r="I43" s="19"/>
      <c r="J43" s="69"/>
      <c r="K43" s="69"/>
      <c r="L43" s="19"/>
      <c r="M43" s="69"/>
      <c r="N43" s="69"/>
      <c r="O43" s="69"/>
      <c r="P43" s="95"/>
      <c r="Q43" s="135"/>
    </row>
    <row r="44" spans="1:19" ht="51.75" x14ac:dyDescent="0.25">
      <c r="A44" s="6" t="s">
        <v>81</v>
      </c>
      <c r="B44" s="146" t="s">
        <v>82</v>
      </c>
      <c r="C44" s="55">
        <v>0.40300000000000002</v>
      </c>
      <c r="D44" s="81">
        <f>+C44*D13</f>
        <v>0</v>
      </c>
      <c r="E44" s="70">
        <f>+C44*E13</f>
        <v>21432.839451111115</v>
      </c>
      <c r="F44" s="55">
        <v>0.40300000000000002</v>
      </c>
      <c r="G44" s="81">
        <f>+F44*G13</f>
        <v>13209.937000000002</v>
      </c>
      <c r="H44" s="70">
        <f>+F44*H13</f>
        <v>8866.0004746444465</v>
      </c>
      <c r="I44" s="55">
        <v>0.40300000000000002</v>
      </c>
      <c r="J44" s="81">
        <f>+I44*J13</f>
        <v>13606.086000000001</v>
      </c>
      <c r="K44" s="144">
        <f>+I44*K13</f>
        <v>9131.9804888837789</v>
      </c>
      <c r="L44" s="20"/>
      <c r="M44" s="81">
        <f>+D44+G44+J44</f>
        <v>26816.023000000001</v>
      </c>
      <c r="N44" s="70">
        <f>+E44+H44+K44</f>
        <v>39430.82041463934</v>
      </c>
      <c r="O44" s="70">
        <v>0</v>
      </c>
      <c r="P44" s="93">
        <f>+M44+N44+O44</f>
        <v>66246.843414639341</v>
      </c>
      <c r="Q44" s="132"/>
    </row>
    <row r="45" spans="1:19" x14ac:dyDescent="0.25">
      <c r="A45" s="24"/>
      <c r="B45" s="10"/>
      <c r="C45" s="25"/>
      <c r="D45" s="69"/>
      <c r="E45" s="69"/>
      <c r="F45" s="25"/>
      <c r="G45" s="69"/>
      <c r="H45" s="69"/>
      <c r="I45" s="25"/>
      <c r="J45" s="69"/>
      <c r="K45" s="69"/>
      <c r="L45" s="26"/>
      <c r="M45" s="69"/>
      <c r="N45" s="69"/>
      <c r="O45" s="69"/>
      <c r="P45" s="96"/>
      <c r="Q45" s="136"/>
    </row>
    <row r="46" spans="1:19" ht="20.100000000000001" customHeight="1" x14ac:dyDescent="0.25">
      <c r="A46" s="27" t="s">
        <v>39</v>
      </c>
      <c r="B46" s="206" t="s">
        <v>40</v>
      </c>
      <c r="C46" s="207"/>
      <c r="D46" s="207"/>
      <c r="E46" s="207"/>
      <c r="F46" s="207"/>
      <c r="G46" s="207"/>
      <c r="H46" s="207"/>
      <c r="I46" s="207"/>
      <c r="J46" s="208"/>
      <c r="K46" s="88"/>
      <c r="L46" s="163"/>
      <c r="M46" s="108">
        <f>+M41+M44</f>
        <v>177331.88299999997</v>
      </c>
      <c r="N46" s="108">
        <f>SUM(N41:N45)</f>
        <v>162713.28622715938</v>
      </c>
      <c r="O46" s="108">
        <f>SUM(O41:O45)</f>
        <v>356667</v>
      </c>
      <c r="P46" s="109">
        <f>+M46+N46+O46</f>
        <v>696712.16922715935</v>
      </c>
      <c r="Q46" s="137"/>
    </row>
    <row r="47" spans="1:19" x14ac:dyDescent="0.25">
      <c r="A47" s="28"/>
      <c r="B47" s="29"/>
      <c r="C47" s="30"/>
      <c r="D47" s="71"/>
      <c r="E47" s="71"/>
      <c r="F47" s="30"/>
      <c r="G47" s="71"/>
      <c r="H47" s="71"/>
      <c r="I47" s="30"/>
      <c r="J47" s="71"/>
      <c r="K47" s="71"/>
      <c r="L47" s="31"/>
      <c r="M47" s="71"/>
      <c r="N47" s="71"/>
      <c r="O47" s="71"/>
      <c r="P47" s="97"/>
      <c r="Q47" s="138"/>
    </row>
    <row r="48" spans="1:19" x14ac:dyDescent="0.25">
      <c r="A48" s="32" t="s">
        <v>31</v>
      </c>
      <c r="B48" s="33"/>
      <c r="C48" s="34" t="s">
        <v>16</v>
      </c>
      <c r="D48" s="72"/>
      <c r="E48" s="72"/>
      <c r="F48" s="36"/>
      <c r="G48" s="209" t="s">
        <v>17</v>
      </c>
      <c r="H48" s="209"/>
      <c r="I48" s="209"/>
      <c r="J48" s="209"/>
      <c r="K48" s="89"/>
      <c r="L48" s="161"/>
      <c r="M48" s="89"/>
      <c r="N48" s="89"/>
      <c r="O48" s="89"/>
      <c r="P48" s="111">
        <f>+M46</f>
        <v>177331.88299999997</v>
      </c>
      <c r="Q48" s="139"/>
      <c r="S48" s="168"/>
    </row>
    <row r="49" spans="1:17" x14ac:dyDescent="0.25">
      <c r="A49" s="37"/>
      <c r="B49" s="33"/>
      <c r="C49" s="36"/>
      <c r="D49" s="72"/>
      <c r="E49" s="72"/>
      <c r="F49" s="36"/>
      <c r="G49" s="209" t="s">
        <v>27</v>
      </c>
      <c r="H49" s="209"/>
      <c r="I49" s="209"/>
      <c r="J49" s="209"/>
      <c r="K49" s="89"/>
      <c r="L49" s="161"/>
      <c r="M49" s="89"/>
      <c r="N49" s="89"/>
      <c r="O49" s="89"/>
      <c r="P49" s="98">
        <v>0</v>
      </c>
      <c r="Q49" s="138"/>
    </row>
    <row r="50" spans="1:17" x14ac:dyDescent="0.25">
      <c r="A50" s="37"/>
      <c r="B50" s="33"/>
      <c r="C50" s="36"/>
      <c r="D50" s="72"/>
      <c r="E50" s="72"/>
      <c r="F50" s="36"/>
      <c r="G50" s="210" t="s">
        <v>28</v>
      </c>
      <c r="H50" s="210"/>
      <c r="I50" s="210"/>
      <c r="J50" s="210"/>
      <c r="K50" s="75"/>
      <c r="L50" s="162"/>
      <c r="M50" s="75"/>
      <c r="N50" s="75"/>
      <c r="O50" s="75"/>
      <c r="P50" s="99">
        <f>P48+P49</f>
        <v>177331.88299999997</v>
      </c>
      <c r="Q50" s="140"/>
    </row>
    <row r="51" spans="1:17" x14ac:dyDescent="0.25">
      <c r="A51" s="37"/>
      <c r="B51" s="33"/>
      <c r="C51" s="36"/>
      <c r="D51" s="72"/>
      <c r="E51" s="72"/>
      <c r="F51" s="36"/>
      <c r="G51" s="72"/>
      <c r="H51" s="72"/>
      <c r="I51" s="36"/>
      <c r="J51" s="72"/>
      <c r="K51" s="72"/>
      <c r="L51" s="35"/>
      <c r="M51" s="72"/>
      <c r="N51" s="72"/>
      <c r="O51" s="72"/>
      <c r="P51" s="98"/>
      <c r="Q51" s="138"/>
    </row>
    <row r="52" spans="1:17" x14ac:dyDescent="0.25">
      <c r="A52" s="38"/>
      <c r="B52" s="39"/>
      <c r="C52" s="34" t="s">
        <v>18</v>
      </c>
      <c r="D52" s="72"/>
      <c r="E52" s="72"/>
      <c r="F52" s="36"/>
      <c r="G52" s="209" t="s">
        <v>19</v>
      </c>
      <c r="H52" s="209"/>
      <c r="I52" s="209"/>
      <c r="J52" s="209"/>
      <c r="K52" s="89"/>
      <c r="L52" s="161"/>
      <c r="M52" s="89"/>
      <c r="N52" s="89"/>
      <c r="O52" s="89"/>
      <c r="P52" s="98">
        <f>+N46</f>
        <v>162713.28622715938</v>
      </c>
      <c r="Q52" s="138"/>
    </row>
    <row r="53" spans="1:17" x14ac:dyDescent="0.25">
      <c r="A53" s="37"/>
      <c r="B53" s="33"/>
      <c r="C53" s="36"/>
      <c r="D53" s="72"/>
      <c r="E53" s="72"/>
      <c r="F53" s="36"/>
      <c r="G53" s="209" t="s">
        <v>29</v>
      </c>
      <c r="H53" s="209"/>
      <c r="I53" s="209"/>
      <c r="J53" s="209"/>
      <c r="K53" s="89"/>
      <c r="L53" s="161"/>
      <c r="M53" s="89"/>
      <c r="N53" s="89"/>
      <c r="O53" s="89"/>
      <c r="P53" s="98">
        <f>+O46</f>
        <v>356667</v>
      </c>
      <c r="Q53" s="138"/>
    </row>
    <row r="54" spans="1:17" x14ac:dyDescent="0.25">
      <c r="A54" s="37"/>
      <c r="B54" s="33"/>
      <c r="C54" s="36"/>
      <c r="D54" s="72"/>
      <c r="E54" s="72"/>
      <c r="F54" s="36"/>
      <c r="G54" s="209" t="s">
        <v>20</v>
      </c>
      <c r="H54" s="209"/>
      <c r="I54" s="209"/>
      <c r="J54" s="209"/>
      <c r="K54" s="89"/>
      <c r="L54" s="161"/>
      <c r="M54" s="89"/>
      <c r="N54" s="89"/>
      <c r="O54" s="89"/>
      <c r="P54" s="98">
        <v>0</v>
      </c>
      <c r="Q54" s="138"/>
    </row>
    <row r="55" spans="1:17" x14ac:dyDescent="0.25">
      <c r="A55" s="37"/>
      <c r="B55" s="33"/>
      <c r="C55" s="36"/>
      <c r="D55" s="72"/>
      <c r="E55" s="72"/>
      <c r="F55" s="36"/>
      <c r="G55" s="209" t="s">
        <v>21</v>
      </c>
      <c r="H55" s="209"/>
      <c r="I55" s="209"/>
      <c r="J55" s="209"/>
      <c r="K55" s="89"/>
      <c r="L55" s="161"/>
      <c r="M55" s="89"/>
      <c r="N55" s="89"/>
      <c r="O55" s="89"/>
      <c r="P55" s="98">
        <v>0</v>
      </c>
      <c r="Q55" s="138"/>
    </row>
    <row r="56" spans="1:17" x14ac:dyDescent="0.25">
      <c r="A56" s="37"/>
      <c r="B56" s="33"/>
      <c r="C56" s="36"/>
      <c r="D56" s="72"/>
      <c r="E56" s="72"/>
      <c r="F56" s="36"/>
      <c r="G56" s="210" t="s">
        <v>30</v>
      </c>
      <c r="H56" s="210"/>
      <c r="I56" s="209"/>
      <c r="J56" s="209"/>
      <c r="K56" s="89"/>
      <c r="L56" s="161"/>
      <c r="M56" s="89"/>
      <c r="N56" s="89"/>
      <c r="O56" s="89"/>
      <c r="P56" s="99">
        <f>SUM(P52:P55)</f>
        <v>519380.28622715938</v>
      </c>
      <c r="Q56" s="140"/>
    </row>
    <row r="57" spans="1:17" x14ac:dyDescent="0.25">
      <c r="A57" s="38"/>
      <c r="B57" s="40"/>
      <c r="C57" s="36"/>
      <c r="D57" s="72"/>
      <c r="E57" s="72"/>
      <c r="F57" s="36"/>
      <c r="G57" s="72"/>
      <c r="H57" s="72"/>
      <c r="I57" s="36"/>
      <c r="J57" s="72"/>
      <c r="K57" s="72"/>
      <c r="L57" s="35"/>
      <c r="M57" s="72"/>
      <c r="N57" s="72"/>
      <c r="O57" s="72"/>
      <c r="P57" s="100"/>
      <c r="Q57" s="130"/>
    </row>
    <row r="58" spans="1:17" ht="18.75" x14ac:dyDescent="0.3">
      <c r="A58" s="41" t="s">
        <v>22</v>
      </c>
      <c r="B58" s="42"/>
      <c r="C58" s="43"/>
      <c r="D58" s="73"/>
      <c r="E58" s="73"/>
      <c r="F58" s="43"/>
      <c r="G58" s="73"/>
      <c r="H58" s="73"/>
      <c r="I58" s="43"/>
      <c r="J58" s="73"/>
      <c r="K58" s="73"/>
      <c r="L58" s="44"/>
      <c r="M58" s="73"/>
      <c r="N58" s="73"/>
      <c r="O58" s="73"/>
      <c r="P58" s="112">
        <f>P50+P56</f>
        <v>696712.16922715935</v>
      </c>
      <c r="Q58" s="141"/>
    </row>
    <row r="59" spans="1:17" ht="18.75" x14ac:dyDescent="0.3">
      <c r="A59" s="34"/>
      <c r="B59" s="45"/>
      <c r="C59" s="46"/>
      <c r="D59" s="74"/>
      <c r="E59" s="74"/>
      <c r="F59" s="46"/>
      <c r="G59" s="74"/>
      <c r="H59" s="74"/>
      <c r="I59" s="46"/>
      <c r="J59" s="74"/>
      <c r="K59" s="74"/>
      <c r="L59" s="47"/>
      <c r="M59" s="74"/>
      <c r="N59" s="74"/>
      <c r="O59" s="74"/>
      <c r="P59" s="101"/>
      <c r="Q59" s="129"/>
    </row>
    <row r="60" spans="1:17" x14ac:dyDescent="0.25">
      <c r="A60" s="211" t="s">
        <v>41</v>
      </c>
      <c r="B60" s="211"/>
      <c r="C60" s="211"/>
      <c r="D60" s="211"/>
      <c r="E60" s="75"/>
      <c r="F60" s="48" t="s">
        <v>37</v>
      </c>
      <c r="G60" s="82">
        <f>P46</f>
        <v>696712.16922715935</v>
      </c>
      <c r="H60" s="82"/>
      <c r="I60" s="49" t="s">
        <v>32</v>
      </c>
      <c r="J60" s="86">
        <f>P58</f>
        <v>696712.16922715935</v>
      </c>
      <c r="K60" s="86"/>
      <c r="L60" s="52"/>
      <c r="M60" s="86"/>
      <c r="N60" s="86"/>
      <c r="O60" s="86"/>
      <c r="P60" s="102" t="s">
        <v>33</v>
      </c>
      <c r="Q60" s="142"/>
    </row>
    <row r="61" spans="1:17" x14ac:dyDescent="0.25">
      <c r="A61" s="205" t="s">
        <v>36</v>
      </c>
      <c r="B61" s="205"/>
      <c r="C61" s="205"/>
      <c r="D61" s="205"/>
      <c r="E61" s="76"/>
      <c r="F61" s="50"/>
      <c r="G61" s="83"/>
      <c r="H61" s="83"/>
      <c r="I61" s="50"/>
      <c r="J61" s="83"/>
      <c r="K61" s="83"/>
      <c r="L61" s="50"/>
      <c r="M61" s="83"/>
      <c r="N61" s="83"/>
      <c r="O61" s="83"/>
      <c r="P61" s="83"/>
      <c r="Q61" s="143"/>
    </row>
    <row r="62" spans="1:17" x14ac:dyDescent="0.25">
      <c r="A62" s="205" t="s">
        <v>35</v>
      </c>
      <c r="B62" s="205"/>
      <c r="C62" s="205"/>
      <c r="D62" s="205"/>
      <c r="E62" s="76"/>
      <c r="F62" s="48" t="s">
        <v>37</v>
      </c>
      <c r="G62" s="82">
        <f>+P53</f>
        <v>356667</v>
      </c>
      <c r="H62" s="82"/>
      <c r="I62" s="51" t="s">
        <v>34</v>
      </c>
      <c r="J62" s="86">
        <f>P49</f>
        <v>0</v>
      </c>
      <c r="K62" s="86"/>
      <c r="L62" s="52"/>
      <c r="M62" s="86"/>
      <c r="N62" s="86"/>
      <c r="O62" s="86"/>
      <c r="P62" s="102" t="s">
        <v>33</v>
      </c>
      <c r="Q62" s="142"/>
    </row>
  </sheetData>
  <sheetProtection formatCells="0" formatColumns="0" formatRows="0" insertColumns="0" insertRows="0" deleteColumns="0" deleteRows="0"/>
  <mergeCells count="28">
    <mergeCell ref="A62:D62"/>
    <mergeCell ref="B46:J46"/>
    <mergeCell ref="G48:J48"/>
    <mergeCell ref="G49:J49"/>
    <mergeCell ref="G50:J50"/>
    <mergeCell ref="G52:J52"/>
    <mergeCell ref="G53:J53"/>
    <mergeCell ref="G54:J54"/>
    <mergeCell ref="G55:J55"/>
    <mergeCell ref="G56:J56"/>
    <mergeCell ref="A60:D60"/>
    <mergeCell ref="A61:D61"/>
    <mergeCell ref="D8:E8"/>
    <mergeCell ref="G8:H8"/>
    <mergeCell ref="J8:K8"/>
    <mergeCell ref="M8:O8"/>
    <mergeCell ref="A1:C5"/>
    <mergeCell ref="D1:J3"/>
    <mergeCell ref="D6:G6"/>
    <mergeCell ref="I6:P6"/>
    <mergeCell ref="D7:E7"/>
    <mergeCell ref="G7:H7"/>
    <mergeCell ref="J7:K7"/>
    <mergeCell ref="P1:P2"/>
    <mergeCell ref="D4:G4"/>
    <mergeCell ref="I4:P4"/>
    <mergeCell ref="D5:G5"/>
    <mergeCell ref="I5:P5"/>
  </mergeCells>
  <hyperlinks>
    <hyperlink ref="B6" r:id="rId1"/>
  </hyperlinks>
  <pageMargins left="0.7" right="0.7" top="0.75" bottom="0.75" header="0.3" footer="0.3"/>
  <pageSetup scale="49" orientation="landscape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48"/>
  <sheetViews>
    <sheetView tabSelected="1" zoomScaleNormal="100" zoomScaleSheetLayoutView="100" zoomScalePageLayoutView="125" workbookViewId="0">
      <selection activeCell="R33" sqref="R33"/>
    </sheetView>
  </sheetViews>
  <sheetFormatPr defaultColWidth="8.85546875" defaultRowHeight="15" x14ac:dyDescent="0.25"/>
  <cols>
    <col min="1" max="1" width="25.28515625" customWidth="1"/>
    <col min="2" max="2" width="28" customWidth="1"/>
    <col min="3" max="3" width="6.7109375" customWidth="1"/>
    <col min="4" max="5" width="10" style="77" bestFit="1" customWidth="1"/>
    <col min="6" max="6" width="6.7109375" customWidth="1"/>
    <col min="7" max="8" width="10" style="77" bestFit="1" customWidth="1"/>
    <col min="9" max="9" width="7.7109375" customWidth="1"/>
    <col min="10" max="10" width="9.42578125" style="77" bestFit="1" customWidth="1"/>
    <col min="11" max="11" width="10" style="77" bestFit="1" customWidth="1"/>
    <col min="12" max="12" width="2.28515625" customWidth="1"/>
    <col min="13" max="13" width="10.42578125" style="77" bestFit="1" customWidth="1"/>
    <col min="14" max="14" width="12.140625" style="77" bestFit="1" customWidth="1"/>
    <col min="15" max="15" width="12.85546875" style="77" hidden="1" customWidth="1"/>
    <col min="16" max="16" width="15.42578125" style="77" bestFit="1" customWidth="1"/>
    <col min="17" max="17" width="3.28515625" style="126" customWidth="1"/>
    <col min="18" max="18" width="17.7109375" bestFit="1" customWidth="1"/>
    <col min="19" max="19" width="4.5703125" bestFit="1" customWidth="1"/>
    <col min="20" max="20" width="11.5703125" bestFit="1" customWidth="1"/>
    <col min="21" max="22" width="10.42578125" bestFit="1" customWidth="1"/>
    <col min="23" max="24" width="11.5703125" bestFit="1" customWidth="1"/>
  </cols>
  <sheetData>
    <row r="1" spans="1:24" ht="15" customHeight="1" x14ac:dyDescent="0.25">
      <c r="A1" s="216"/>
      <c r="B1" s="216"/>
      <c r="C1" s="216"/>
      <c r="D1" s="217" t="s">
        <v>26</v>
      </c>
      <c r="E1" s="217"/>
      <c r="F1" s="217"/>
      <c r="G1" s="217"/>
      <c r="H1" s="217"/>
      <c r="I1" s="217"/>
      <c r="J1" s="217"/>
      <c r="K1" s="87"/>
      <c r="L1" s="171"/>
      <c r="M1" s="87"/>
      <c r="N1" s="87"/>
      <c r="O1" s="87"/>
      <c r="P1" s="222"/>
      <c r="Q1" s="124"/>
    </row>
    <row r="2" spans="1:24" ht="15" customHeight="1" x14ac:dyDescent="0.25">
      <c r="A2" s="216"/>
      <c r="B2" s="216"/>
      <c r="C2" s="216"/>
      <c r="D2" s="217"/>
      <c r="E2" s="217"/>
      <c r="F2" s="217"/>
      <c r="G2" s="217"/>
      <c r="H2" s="217"/>
      <c r="I2" s="217"/>
      <c r="J2" s="217"/>
      <c r="K2" s="87"/>
      <c r="L2" s="171"/>
      <c r="M2" s="87"/>
      <c r="N2" s="87"/>
      <c r="O2" s="87"/>
      <c r="P2" s="223"/>
      <c r="Q2" s="125"/>
    </row>
    <row r="3" spans="1:24" ht="33" x14ac:dyDescent="0.25">
      <c r="A3" s="216"/>
      <c r="B3" s="216"/>
      <c r="C3" s="216"/>
      <c r="D3" s="217"/>
      <c r="E3" s="217"/>
      <c r="F3" s="217"/>
      <c r="G3" s="217"/>
      <c r="H3" s="217"/>
      <c r="I3" s="217"/>
      <c r="J3" s="217"/>
      <c r="K3" s="87"/>
      <c r="L3" s="171"/>
      <c r="M3" s="87"/>
      <c r="N3" s="87"/>
      <c r="O3" s="87"/>
    </row>
    <row r="4" spans="1:24" x14ac:dyDescent="0.25">
      <c r="A4" s="216"/>
      <c r="B4" s="216"/>
      <c r="C4" s="216"/>
      <c r="D4" s="224" t="s">
        <v>23</v>
      </c>
      <c r="E4" s="224"/>
      <c r="F4" s="224"/>
      <c r="G4" s="224"/>
      <c r="H4" s="84"/>
      <c r="I4" s="225" t="s">
        <v>46</v>
      </c>
      <c r="J4" s="225"/>
      <c r="K4" s="225"/>
      <c r="L4" s="225"/>
      <c r="M4" s="225"/>
      <c r="N4" s="225"/>
      <c r="O4" s="225"/>
      <c r="P4" s="225"/>
      <c r="Q4" s="127"/>
    </row>
    <row r="5" spans="1:24" x14ac:dyDescent="0.25">
      <c r="A5" s="216"/>
      <c r="B5" s="216"/>
      <c r="C5" s="216"/>
      <c r="D5" s="224" t="s">
        <v>24</v>
      </c>
      <c r="E5" s="224"/>
      <c r="F5" s="224"/>
      <c r="G5" s="224"/>
      <c r="H5" s="84"/>
      <c r="I5" s="225"/>
      <c r="J5" s="225"/>
      <c r="K5" s="225"/>
      <c r="L5" s="225"/>
      <c r="M5" s="225"/>
      <c r="N5" s="225"/>
      <c r="O5" s="225"/>
      <c r="P5" s="225"/>
      <c r="Q5" s="127"/>
    </row>
    <row r="6" spans="1:24" x14ac:dyDescent="0.25">
      <c r="B6" s="1"/>
      <c r="D6" s="218" t="s">
        <v>25</v>
      </c>
      <c r="E6" s="218"/>
      <c r="F6" s="218"/>
      <c r="G6" s="218"/>
      <c r="H6" s="85"/>
      <c r="I6" s="219"/>
      <c r="J6" s="219"/>
      <c r="K6" s="219"/>
      <c r="L6" s="219"/>
      <c r="M6" s="219"/>
      <c r="N6" s="219"/>
      <c r="O6" s="219"/>
      <c r="P6" s="219"/>
      <c r="Q6" s="128"/>
    </row>
    <row r="7" spans="1:24" x14ac:dyDescent="0.25">
      <c r="A7" s="21"/>
      <c r="B7" s="2" t="s">
        <v>0</v>
      </c>
      <c r="C7" s="110" t="s">
        <v>1</v>
      </c>
      <c r="D7" s="220" t="s">
        <v>2</v>
      </c>
      <c r="E7" s="221"/>
      <c r="F7" s="110" t="s">
        <v>1</v>
      </c>
      <c r="G7" s="220" t="s">
        <v>3</v>
      </c>
      <c r="H7" s="221"/>
      <c r="I7" s="110" t="s">
        <v>1</v>
      </c>
      <c r="J7" s="220" t="s">
        <v>4</v>
      </c>
      <c r="K7" s="221"/>
      <c r="L7" s="169"/>
      <c r="M7" s="90"/>
      <c r="N7" s="90"/>
      <c r="O7" s="90"/>
      <c r="P7" s="91" t="s">
        <v>5</v>
      </c>
      <c r="Q7" s="129"/>
      <c r="R7" s="106" t="s">
        <v>95</v>
      </c>
    </row>
    <row r="8" spans="1:24" ht="23.25" customHeight="1" x14ac:dyDescent="0.25">
      <c r="A8" s="22"/>
      <c r="B8" s="56"/>
      <c r="C8" s="23"/>
      <c r="D8" s="229" t="s">
        <v>89</v>
      </c>
      <c r="E8" s="229"/>
      <c r="F8" s="23"/>
      <c r="G8" s="229" t="s">
        <v>89</v>
      </c>
      <c r="H8" s="229"/>
      <c r="I8" s="23"/>
      <c r="J8" s="229" t="s">
        <v>89</v>
      </c>
      <c r="K8" s="229"/>
      <c r="L8" s="170"/>
      <c r="M8" s="213" t="s">
        <v>52</v>
      </c>
      <c r="N8" s="214"/>
      <c r="O8" s="215"/>
      <c r="P8" s="92"/>
      <c r="Q8" s="130"/>
    </row>
    <row r="9" spans="1:24" ht="24" thickBot="1" x14ac:dyDescent="0.3">
      <c r="A9" s="22"/>
      <c r="B9" s="56"/>
      <c r="C9" s="23"/>
      <c r="D9" s="78" t="s">
        <v>97</v>
      </c>
      <c r="E9" s="64" t="s">
        <v>51</v>
      </c>
      <c r="F9" s="23"/>
      <c r="G9" s="78" t="s">
        <v>97</v>
      </c>
      <c r="H9" s="64" t="s">
        <v>51</v>
      </c>
      <c r="I9" s="23"/>
      <c r="J9" s="78" t="s">
        <v>97</v>
      </c>
      <c r="K9" s="64" t="s">
        <v>51</v>
      </c>
      <c r="L9" s="170"/>
      <c r="M9" s="78" t="s">
        <v>97</v>
      </c>
      <c r="N9" s="64" t="s">
        <v>51</v>
      </c>
      <c r="O9" s="64" t="s">
        <v>54</v>
      </c>
      <c r="P9" s="92"/>
      <c r="Q9" s="130"/>
      <c r="R9" s="195" t="s">
        <v>94</v>
      </c>
      <c r="S9" s="193"/>
    </row>
    <row r="10" spans="1:24" x14ac:dyDescent="0.25">
      <c r="A10" s="2" t="s">
        <v>6</v>
      </c>
      <c r="B10" s="3"/>
      <c r="C10" s="4"/>
      <c r="D10" s="65"/>
      <c r="E10" s="65"/>
      <c r="F10" s="4"/>
      <c r="G10" s="65"/>
      <c r="H10" s="65"/>
      <c r="I10" s="4"/>
      <c r="J10" s="65"/>
      <c r="K10" s="65"/>
      <c r="L10" s="5"/>
      <c r="M10" s="65"/>
      <c r="N10" s="65"/>
      <c r="O10" s="65"/>
      <c r="P10" s="65"/>
      <c r="Q10" s="130"/>
      <c r="R10" s="172"/>
      <c r="S10" s="188"/>
      <c r="T10" s="173" t="s">
        <v>73</v>
      </c>
      <c r="U10" s="173" t="s">
        <v>74</v>
      </c>
      <c r="V10" s="173" t="s">
        <v>75</v>
      </c>
      <c r="W10" s="173" t="s">
        <v>76</v>
      </c>
      <c r="X10" s="174" t="s">
        <v>99</v>
      </c>
    </row>
    <row r="11" spans="1:24" x14ac:dyDescent="0.25">
      <c r="A11" s="6" t="s">
        <v>90</v>
      </c>
      <c r="B11" s="6" t="s">
        <v>96</v>
      </c>
      <c r="C11" s="7">
        <f>S13</f>
        <v>0.33</v>
      </c>
      <c r="D11" s="60">
        <v>0</v>
      </c>
      <c r="E11" s="61">
        <v>0</v>
      </c>
      <c r="F11" s="7">
        <f>C11</f>
        <v>0.33</v>
      </c>
      <c r="G11" s="60">
        <v>0</v>
      </c>
      <c r="H11" s="61">
        <v>0</v>
      </c>
      <c r="I11" s="7">
        <f>F11</f>
        <v>0.33</v>
      </c>
      <c r="J11" s="60">
        <v>0</v>
      </c>
      <c r="K11" s="61">
        <v>0</v>
      </c>
      <c r="L11" s="8"/>
      <c r="M11" s="60">
        <f t="shared" ref="M11:N12" si="0">+D11+G11+J11</f>
        <v>0</v>
      </c>
      <c r="N11" s="61">
        <f t="shared" si="0"/>
        <v>0</v>
      </c>
      <c r="O11" s="61">
        <v>0</v>
      </c>
      <c r="P11" s="62">
        <f>+M11+N11+O11</f>
        <v>0</v>
      </c>
      <c r="Q11" s="131"/>
      <c r="R11" s="191" t="s">
        <v>90</v>
      </c>
      <c r="S11" s="180"/>
      <c r="T11" s="189"/>
      <c r="U11" s="176">
        <f>+T11*1.03</f>
        <v>0</v>
      </c>
      <c r="V11" s="176">
        <f>U11*1.03</f>
        <v>0</v>
      </c>
      <c r="W11" s="176">
        <f>V11*1.03</f>
        <v>0</v>
      </c>
      <c r="X11" s="177">
        <f>W11*1.03</f>
        <v>0</v>
      </c>
    </row>
    <row r="12" spans="1:24" x14ac:dyDescent="0.25">
      <c r="A12" s="6" t="s">
        <v>91</v>
      </c>
      <c r="B12" s="9" t="s">
        <v>47</v>
      </c>
      <c r="C12" s="7">
        <f>S25</f>
        <v>0.33</v>
      </c>
      <c r="D12" s="79">
        <v>0</v>
      </c>
      <c r="E12" s="63">
        <f>+U12*2</f>
        <v>0</v>
      </c>
      <c r="F12" s="7">
        <f>C12</f>
        <v>0.33</v>
      </c>
      <c r="G12" s="79">
        <v>0</v>
      </c>
      <c r="H12" s="63">
        <f>+V12*2</f>
        <v>0</v>
      </c>
      <c r="I12" s="7">
        <f>F12</f>
        <v>0.33</v>
      </c>
      <c r="J12" s="79">
        <v>0</v>
      </c>
      <c r="K12" s="63">
        <f>+W12*2</f>
        <v>0</v>
      </c>
      <c r="L12" s="8"/>
      <c r="M12" s="79">
        <f t="shared" si="0"/>
        <v>0</v>
      </c>
      <c r="N12" s="63">
        <f t="shared" si="0"/>
        <v>0</v>
      </c>
      <c r="O12" s="63">
        <v>0</v>
      </c>
      <c r="P12" s="93">
        <f t="shared" ref="P12" si="1">+M12+N12+O12</f>
        <v>0</v>
      </c>
      <c r="Q12" s="132"/>
      <c r="R12" s="191" t="s">
        <v>92</v>
      </c>
      <c r="S12" s="192">
        <f>9</f>
        <v>9</v>
      </c>
      <c r="T12" s="176">
        <f>T11/S12</f>
        <v>0</v>
      </c>
      <c r="U12" s="176">
        <f>U11/S12</f>
        <v>0</v>
      </c>
      <c r="V12" s="176">
        <f>V11/S12</f>
        <v>0</v>
      </c>
      <c r="W12" s="176">
        <f>W11/S12</f>
        <v>0</v>
      </c>
      <c r="X12" s="177">
        <f>X11/S12</f>
        <v>0</v>
      </c>
    </row>
    <row r="13" spans="1:24" x14ac:dyDescent="0.25">
      <c r="A13" s="6" t="s">
        <v>100</v>
      </c>
      <c r="B13" s="9"/>
      <c r="C13" s="7"/>
      <c r="D13" s="79">
        <f>+U28</f>
        <v>0</v>
      </c>
      <c r="E13" s="63">
        <v>0</v>
      </c>
      <c r="F13" s="7"/>
      <c r="G13" s="79">
        <f>+V28</f>
        <v>0</v>
      </c>
      <c r="H13" s="63">
        <v>0</v>
      </c>
      <c r="I13" s="7"/>
      <c r="J13" s="79">
        <f>+W28</f>
        <v>0</v>
      </c>
      <c r="K13" s="63">
        <v>0</v>
      </c>
      <c r="L13" s="8"/>
      <c r="M13" s="79">
        <f t="shared" ref="M13:M14" si="2">+D13+G13+J13</f>
        <v>0</v>
      </c>
      <c r="N13" s="63">
        <f t="shared" ref="N13:N14" si="3">+E13+H13+K13</f>
        <v>0</v>
      </c>
      <c r="O13" s="63">
        <v>0</v>
      </c>
      <c r="P13" s="93">
        <f t="shared" ref="P13:P14" si="4">+M13+N13+O13</f>
        <v>0</v>
      </c>
      <c r="Q13" s="132"/>
      <c r="R13" s="178" t="s">
        <v>93</v>
      </c>
      <c r="S13" s="190">
        <v>0.33</v>
      </c>
      <c r="T13" s="179">
        <f>+T12*$S$13</f>
        <v>0</v>
      </c>
      <c r="U13" s="179">
        <f t="shared" ref="U13:X13" si="5">+U12*$S$13</f>
        <v>0</v>
      </c>
      <c r="V13" s="179">
        <f t="shared" si="5"/>
        <v>0</v>
      </c>
      <c r="W13" s="179">
        <f t="shared" si="5"/>
        <v>0</v>
      </c>
      <c r="X13" s="177">
        <f t="shared" si="5"/>
        <v>0</v>
      </c>
    </row>
    <row r="14" spans="1:24" x14ac:dyDescent="0.25">
      <c r="A14" s="6"/>
      <c r="B14" s="9"/>
      <c r="C14" s="7"/>
      <c r="D14" s="79">
        <f>+U24*2</f>
        <v>0</v>
      </c>
      <c r="E14" s="63">
        <v>0</v>
      </c>
      <c r="F14" s="7"/>
      <c r="G14" s="79">
        <f>+V24*2</f>
        <v>0</v>
      </c>
      <c r="H14" s="63"/>
      <c r="I14" s="7"/>
      <c r="J14" s="79">
        <f>2*W24</f>
        <v>0</v>
      </c>
      <c r="K14" s="63"/>
      <c r="L14" s="8"/>
      <c r="M14" s="79">
        <f t="shared" si="2"/>
        <v>0</v>
      </c>
      <c r="N14" s="63">
        <f t="shared" si="3"/>
        <v>0</v>
      </c>
      <c r="O14" s="63">
        <v>0</v>
      </c>
      <c r="P14" s="93">
        <f t="shared" si="4"/>
        <v>0</v>
      </c>
      <c r="Q14" s="132"/>
      <c r="R14" s="175"/>
      <c r="S14" s="180"/>
      <c r="T14" s="180"/>
      <c r="U14" s="180"/>
      <c r="V14" s="180"/>
      <c r="W14" s="180"/>
      <c r="X14" s="181"/>
    </row>
    <row r="15" spans="1:24" s="106" customFormat="1" x14ac:dyDescent="0.25">
      <c r="A15" s="2" t="s">
        <v>61</v>
      </c>
      <c r="B15" s="2"/>
      <c r="C15" s="104"/>
      <c r="D15" s="80">
        <f>SUM(D11:D14)</f>
        <v>0</v>
      </c>
      <c r="E15" s="68">
        <f>SUM(E11:E14)</f>
        <v>0</v>
      </c>
      <c r="F15" s="104"/>
      <c r="G15" s="80">
        <f>SUM(G11:G14)</f>
        <v>0</v>
      </c>
      <c r="H15" s="68">
        <f>SUM(H11:H14)</f>
        <v>0</v>
      </c>
      <c r="I15" s="104"/>
      <c r="J15" s="80">
        <f>SUM(J11:J14)</f>
        <v>0</v>
      </c>
      <c r="K15" s="68">
        <f>SUM(K11:K14)</f>
        <v>0</v>
      </c>
      <c r="L15" s="17"/>
      <c r="M15" s="105">
        <f>SUM(M11:M14)</f>
        <v>0</v>
      </c>
      <c r="N15" s="68">
        <f>SUM(N11:N14)</f>
        <v>0</v>
      </c>
      <c r="O15" s="68">
        <v>0</v>
      </c>
      <c r="P15" s="105">
        <f>SUM(P11:P14)</f>
        <v>0</v>
      </c>
      <c r="Q15" s="133"/>
      <c r="R15" s="175"/>
      <c r="S15" s="180"/>
      <c r="T15" s="180"/>
      <c r="U15" s="180" t="s">
        <v>2</v>
      </c>
      <c r="V15" s="180" t="s">
        <v>3</v>
      </c>
      <c r="W15" s="180" t="s">
        <v>4</v>
      </c>
      <c r="X15" s="181"/>
    </row>
    <row r="16" spans="1:24" ht="15.75" thickBot="1" x14ac:dyDescent="0.3">
      <c r="A16" s="10"/>
      <c r="B16" s="10"/>
      <c r="C16" s="11"/>
      <c r="D16" s="66"/>
      <c r="E16" s="66"/>
      <c r="F16" s="11"/>
      <c r="G16" s="66"/>
      <c r="H16" s="66"/>
      <c r="I16" s="11"/>
      <c r="J16" s="66"/>
      <c r="K16" s="66"/>
      <c r="L16" s="12"/>
      <c r="M16" s="66"/>
      <c r="N16" s="66"/>
      <c r="O16" s="66"/>
      <c r="P16" s="94"/>
      <c r="Q16" s="132"/>
      <c r="R16" s="182"/>
      <c r="S16" s="183"/>
      <c r="T16" s="183"/>
      <c r="U16" s="184">
        <f>(8*U13)+V13</f>
        <v>0</v>
      </c>
      <c r="V16" s="184">
        <f>(8*V13)+W13</f>
        <v>0</v>
      </c>
      <c r="W16" s="184">
        <f>(8*W13)+X13</f>
        <v>0</v>
      </c>
      <c r="X16" s="185"/>
    </row>
    <row r="17" spans="1:24" x14ac:dyDescent="0.25">
      <c r="A17" s="2" t="s">
        <v>7</v>
      </c>
      <c r="B17" s="3"/>
      <c r="C17" s="13"/>
      <c r="D17" s="67"/>
      <c r="E17" s="67"/>
      <c r="F17" s="13"/>
      <c r="G17" s="67"/>
      <c r="H17" s="67"/>
      <c r="I17" s="13"/>
      <c r="J17" s="67"/>
      <c r="K17" s="67"/>
      <c r="L17" s="14"/>
      <c r="M17" s="67"/>
      <c r="N17" s="67"/>
      <c r="O17" s="67"/>
      <c r="P17" s="94"/>
      <c r="Q17" s="132"/>
      <c r="R17" s="106"/>
      <c r="S17" s="106"/>
      <c r="T17" s="106"/>
      <c r="U17" s="121"/>
      <c r="X17" s="106"/>
    </row>
    <row r="18" spans="1:24" x14ac:dyDescent="0.25">
      <c r="A18" s="6" t="s">
        <v>90</v>
      </c>
      <c r="B18" s="6" t="s">
        <v>96</v>
      </c>
      <c r="C18" s="202"/>
      <c r="D18" s="79">
        <f>+D11*C18</f>
        <v>0</v>
      </c>
      <c r="E18" s="63">
        <f>+(E12+E11)*C18</f>
        <v>0</v>
      </c>
      <c r="F18" s="203"/>
      <c r="G18" s="79">
        <f>+G11*F18</f>
        <v>0</v>
      </c>
      <c r="H18" s="63">
        <f>+F18*H12</f>
        <v>0</v>
      </c>
      <c r="I18" s="204"/>
      <c r="J18" s="79">
        <f>+J11*I18</f>
        <v>0</v>
      </c>
      <c r="K18" s="63">
        <f>+I18*K11+I18*K12</f>
        <v>0</v>
      </c>
      <c r="L18" s="8"/>
      <c r="M18" s="79">
        <f>+D18+G18+J18</f>
        <v>0</v>
      </c>
      <c r="N18" s="63">
        <f>+E18+H18+K18</f>
        <v>0</v>
      </c>
      <c r="O18" s="63">
        <v>0</v>
      </c>
      <c r="P18" s="93">
        <f t="shared" ref="P18:P19" si="6">+M18+N18+O18</f>
        <v>0</v>
      </c>
      <c r="Q18" s="132"/>
      <c r="U18" s="123"/>
      <c r="V18" s="106"/>
      <c r="W18" s="106"/>
    </row>
    <row r="19" spans="1:24" x14ac:dyDescent="0.25">
      <c r="A19" s="6" t="s">
        <v>91</v>
      </c>
      <c r="B19" s="9" t="s">
        <v>47</v>
      </c>
      <c r="C19" s="202"/>
      <c r="D19" s="79">
        <f>C19*(D12)</f>
        <v>0</v>
      </c>
      <c r="E19" s="63"/>
      <c r="F19" s="203"/>
      <c r="G19" s="79">
        <f>F19*(G12)</f>
        <v>0</v>
      </c>
      <c r="H19" s="63"/>
      <c r="I19" s="204"/>
      <c r="J19" s="79">
        <f>I19*(J12)</f>
        <v>0</v>
      </c>
      <c r="K19" s="63"/>
      <c r="L19" s="8"/>
      <c r="M19" s="79">
        <f>+D19+G19+J19</f>
        <v>0</v>
      </c>
      <c r="N19" s="63"/>
      <c r="O19" s="63"/>
      <c r="P19" s="93">
        <f t="shared" si="6"/>
        <v>0</v>
      </c>
      <c r="Q19" s="132"/>
      <c r="U19" s="123"/>
      <c r="V19" s="106"/>
      <c r="W19" s="106"/>
    </row>
    <row r="20" spans="1:24" x14ac:dyDescent="0.25">
      <c r="A20" s="6" t="s">
        <v>101</v>
      </c>
      <c r="B20" s="6"/>
      <c r="C20" s="7"/>
      <c r="D20" s="79"/>
      <c r="E20" s="63"/>
      <c r="F20" s="53"/>
      <c r="G20" s="79"/>
      <c r="H20" s="63"/>
      <c r="I20" s="103"/>
      <c r="J20" s="79"/>
      <c r="K20" s="63"/>
      <c r="L20" s="8"/>
      <c r="M20" s="79"/>
      <c r="N20" s="63"/>
      <c r="O20" s="63"/>
      <c r="P20" s="93"/>
      <c r="Q20" s="132"/>
      <c r="U20" s="123"/>
      <c r="V20" s="106"/>
      <c r="W20" s="106"/>
    </row>
    <row r="21" spans="1:24" s="106" customFormat="1" ht="15.75" thickBot="1" x14ac:dyDescent="0.3">
      <c r="A21" s="2" t="s">
        <v>62</v>
      </c>
      <c r="B21" s="2"/>
      <c r="C21" s="104"/>
      <c r="D21" s="80">
        <f>SUM(D18:D20)</f>
        <v>0</v>
      </c>
      <c r="E21" s="68">
        <f>SUM(E18:E19)</f>
        <v>0</v>
      </c>
      <c r="F21" s="104"/>
      <c r="G21" s="80">
        <f>SUM(G18:G20)</f>
        <v>0</v>
      </c>
      <c r="H21" s="68">
        <f>SUM(H18:H19)</f>
        <v>0</v>
      </c>
      <c r="I21" s="107"/>
      <c r="J21" s="80">
        <f>SUM(J18:J20)</f>
        <v>0</v>
      </c>
      <c r="K21" s="68">
        <f>SUM(K18:K19)</f>
        <v>0</v>
      </c>
      <c r="L21" s="17"/>
      <c r="M21" s="80">
        <f>SUM(M18:M20)</f>
        <v>0</v>
      </c>
      <c r="N21" s="68">
        <f>SUM(N18:N19)</f>
        <v>0</v>
      </c>
      <c r="O21" s="68">
        <f>SUM(O18:O19)</f>
        <v>0</v>
      </c>
      <c r="P21" s="80">
        <f>SUM(P18:P20)</f>
        <v>0</v>
      </c>
      <c r="Q21" s="134"/>
      <c r="R21" s="195" t="s">
        <v>94</v>
      </c>
      <c r="S21" s="194"/>
      <c r="T21" s="186"/>
      <c r="U21" s="186"/>
      <c r="V21" s="186"/>
      <c r="W21" s="187"/>
      <c r="X21" s="187"/>
    </row>
    <row r="22" spans="1:24" x14ac:dyDescent="0.25">
      <c r="A22" s="10"/>
      <c r="B22" s="10"/>
      <c r="C22" s="11"/>
      <c r="D22" s="66"/>
      <c r="E22" s="66"/>
      <c r="F22" s="11"/>
      <c r="G22" s="66"/>
      <c r="H22" s="66"/>
      <c r="I22" s="11"/>
      <c r="J22" s="66"/>
      <c r="K22" s="66"/>
      <c r="L22" s="12"/>
      <c r="M22" s="66"/>
      <c r="N22" s="66"/>
      <c r="O22" s="66"/>
      <c r="P22" s="94"/>
      <c r="Q22" s="132"/>
      <c r="R22" s="172"/>
      <c r="S22" s="188"/>
      <c r="T22" s="173" t="s">
        <v>73</v>
      </c>
      <c r="U22" s="173" t="s">
        <v>74</v>
      </c>
      <c r="V22" s="173" t="s">
        <v>75</v>
      </c>
      <c r="W22" s="173" t="s">
        <v>76</v>
      </c>
      <c r="X22" s="174" t="s">
        <v>99</v>
      </c>
    </row>
    <row r="23" spans="1:24" x14ac:dyDescent="0.25">
      <c r="A23" s="2" t="s">
        <v>8</v>
      </c>
      <c r="B23" s="3"/>
      <c r="C23" s="13"/>
      <c r="D23" s="67"/>
      <c r="E23" s="67"/>
      <c r="F23" s="13"/>
      <c r="G23" s="67"/>
      <c r="H23" s="67"/>
      <c r="I23" s="13"/>
      <c r="J23" s="67"/>
      <c r="K23" s="67"/>
      <c r="L23" s="14"/>
      <c r="M23" s="67"/>
      <c r="N23" s="67"/>
      <c r="O23" s="67"/>
      <c r="P23" s="94"/>
      <c r="Q23" s="132"/>
      <c r="R23" s="191" t="s">
        <v>91</v>
      </c>
      <c r="S23" s="180"/>
      <c r="T23" s="189"/>
      <c r="U23" s="176">
        <f>+T23*1.03</f>
        <v>0</v>
      </c>
      <c r="V23" s="176">
        <f>U23*1.03</f>
        <v>0</v>
      </c>
      <c r="W23" s="176">
        <f>V23*1.03</f>
        <v>0</v>
      </c>
      <c r="X23" s="177">
        <f>W23*1.03</f>
        <v>0</v>
      </c>
    </row>
    <row r="24" spans="1:24" x14ac:dyDescent="0.25">
      <c r="A24" s="6"/>
      <c r="B24" s="6"/>
      <c r="C24" s="15"/>
      <c r="D24" s="79">
        <v>0</v>
      </c>
      <c r="E24" s="63">
        <v>0</v>
      </c>
      <c r="F24" s="15"/>
      <c r="G24" s="79">
        <v>0</v>
      </c>
      <c r="H24" s="63">
        <v>0</v>
      </c>
      <c r="I24" s="15"/>
      <c r="J24" s="79">
        <v>0</v>
      </c>
      <c r="K24" s="63">
        <v>0</v>
      </c>
      <c r="L24" s="8"/>
      <c r="M24" s="79">
        <f>+D24+G24+J24</f>
        <v>0</v>
      </c>
      <c r="N24" s="63">
        <v>0</v>
      </c>
      <c r="O24" s="63">
        <f>+E24+H24+K24</f>
        <v>0</v>
      </c>
      <c r="P24" s="93">
        <f>+M24+N24+O24</f>
        <v>0</v>
      </c>
      <c r="Q24" s="132"/>
      <c r="R24" s="191" t="s">
        <v>92</v>
      </c>
      <c r="S24" s="192">
        <f>9</f>
        <v>9</v>
      </c>
      <c r="T24" s="176">
        <f>T23/S24</f>
        <v>0</v>
      </c>
      <c r="U24" s="176">
        <f>U23/S24</f>
        <v>0</v>
      </c>
      <c r="V24" s="176">
        <f>V23/S24</f>
        <v>0</v>
      </c>
      <c r="W24" s="176">
        <f>W23/S24</f>
        <v>0</v>
      </c>
      <c r="X24" s="177">
        <f>X23/S24</f>
        <v>0</v>
      </c>
    </row>
    <row r="25" spans="1:24" s="106" customFormat="1" x14ac:dyDescent="0.25">
      <c r="A25" s="2" t="s">
        <v>63</v>
      </c>
      <c r="B25" s="2"/>
      <c r="C25" s="16"/>
      <c r="D25" s="80">
        <f>SUM(D24:D24)</f>
        <v>0</v>
      </c>
      <c r="E25" s="68">
        <f>SUM(E24:E24)</f>
        <v>0</v>
      </c>
      <c r="F25" s="16"/>
      <c r="G25" s="80">
        <f>SUM(G24:G24)</f>
        <v>0</v>
      </c>
      <c r="H25" s="68">
        <f>SUM(H24:H24)</f>
        <v>0</v>
      </c>
      <c r="I25" s="16"/>
      <c r="J25" s="80">
        <f>SUM(J24:J24)</f>
        <v>0</v>
      </c>
      <c r="K25" s="68">
        <f>SUM(K24:K24)</f>
        <v>0</v>
      </c>
      <c r="L25" s="17"/>
      <c r="M25" s="80">
        <f>SUM(M24:M24)</f>
        <v>0</v>
      </c>
      <c r="N25" s="68">
        <f>SUM(N24:N24)</f>
        <v>0</v>
      </c>
      <c r="O25" s="68">
        <f>SUM(O24:O24)</f>
        <v>0</v>
      </c>
      <c r="P25" s="105">
        <f>SUM(P24:P24)</f>
        <v>0</v>
      </c>
      <c r="Q25" s="133"/>
      <c r="R25" s="178" t="s">
        <v>93</v>
      </c>
      <c r="S25" s="190">
        <v>0.33</v>
      </c>
      <c r="T25" s="179">
        <f>+T24*$S$25</f>
        <v>0</v>
      </c>
      <c r="U25" s="179">
        <f t="shared" ref="U25:X25" si="7">+U24*$S$25</f>
        <v>0</v>
      </c>
      <c r="V25" s="179">
        <f t="shared" si="7"/>
        <v>0</v>
      </c>
      <c r="W25" s="179">
        <f t="shared" si="7"/>
        <v>0</v>
      </c>
      <c r="X25" s="177">
        <f t="shared" si="7"/>
        <v>0</v>
      </c>
    </row>
    <row r="26" spans="1:24" x14ac:dyDescent="0.25">
      <c r="A26" s="10"/>
      <c r="B26" s="10"/>
      <c r="C26" s="11"/>
      <c r="D26" s="66"/>
      <c r="E26" s="66"/>
      <c r="F26" s="11"/>
      <c r="G26" s="66"/>
      <c r="H26" s="66"/>
      <c r="I26" s="11"/>
      <c r="J26" s="66"/>
      <c r="K26" s="66"/>
      <c r="L26" s="12"/>
      <c r="M26" s="66"/>
      <c r="N26" s="66"/>
      <c r="O26" s="66"/>
      <c r="P26" s="94"/>
      <c r="Q26" s="132"/>
      <c r="R26" s="175"/>
      <c r="S26" s="180"/>
      <c r="T26" s="180"/>
      <c r="U26" s="180"/>
      <c r="V26" s="180"/>
      <c r="W26" s="180"/>
      <c r="X26" s="181"/>
    </row>
    <row r="27" spans="1:24" x14ac:dyDescent="0.25">
      <c r="A27" s="2" t="s">
        <v>9</v>
      </c>
      <c r="B27" s="3"/>
      <c r="C27" s="13"/>
      <c r="D27" s="67"/>
      <c r="E27" s="67"/>
      <c r="F27" s="13"/>
      <c r="G27" s="67"/>
      <c r="H27" s="67"/>
      <c r="I27" s="13"/>
      <c r="J27" s="67"/>
      <c r="K27" s="67"/>
      <c r="L27" s="14"/>
      <c r="M27" s="67"/>
      <c r="N27" s="67"/>
      <c r="O27" s="67"/>
      <c r="P27" s="94"/>
      <c r="Q27" s="132"/>
      <c r="R27" s="175"/>
      <c r="S27" s="180"/>
      <c r="T27" s="180"/>
      <c r="U27" s="180" t="s">
        <v>2</v>
      </c>
      <c r="V27" s="180" t="s">
        <v>3</v>
      </c>
      <c r="W27" s="180" t="s">
        <v>4</v>
      </c>
      <c r="X27" s="181"/>
    </row>
    <row r="28" spans="1:24" ht="15.75" thickBot="1" x14ac:dyDescent="0.3">
      <c r="A28" s="6"/>
      <c r="B28" s="6"/>
      <c r="C28" s="15"/>
      <c r="D28" s="79"/>
      <c r="E28" s="63">
        <v>0</v>
      </c>
      <c r="F28" s="54"/>
      <c r="G28" s="79"/>
      <c r="H28" s="63">
        <v>0</v>
      </c>
      <c r="I28" s="54"/>
      <c r="J28" s="79"/>
      <c r="K28" s="63">
        <v>0</v>
      </c>
      <c r="L28" s="57"/>
      <c r="M28" s="79">
        <f>+D28+G28+J28</f>
        <v>0</v>
      </c>
      <c r="N28" s="63">
        <v>0</v>
      </c>
      <c r="O28" s="63">
        <v>0</v>
      </c>
      <c r="P28" s="93">
        <f t="shared" ref="P28:P30" si="8">+M28+N28+O28</f>
        <v>0</v>
      </c>
      <c r="Q28" s="132"/>
      <c r="R28" s="182"/>
      <c r="S28" s="183"/>
      <c r="T28" s="183"/>
      <c r="U28" s="184">
        <f>(8*U25)+V25</f>
        <v>0</v>
      </c>
      <c r="V28" s="184">
        <f>(8*V25)+W25</f>
        <v>0</v>
      </c>
      <c r="W28" s="184">
        <f>(8*W25)+X25</f>
        <v>0</v>
      </c>
      <c r="X28" s="185"/>
    </row>
    <row r="29" spans="1:24" x14ac:dyDescent="0.25">
      <c r="A29" s="6"/>
      <c r="B29" s="6"/>
      <c r="C29" s="15"/>
      <c r="D29" s="79"/>
      <c r="E29" s="63">
        <v>0</v>
      </c>
      <c r="F29" s="54"/>
      <c r="G29" s="79"/>
      <c r="H29" s="63"/>
      <c r="I29" s="54"/>
      <c r="J29" s="79"/>
      <c r="K29" s="63"/>
      <c r="L29" s="57"/>
      <c r="M29" s="79">
        <f>+D29+G29+J29</f>
        <v>0</v>
      </c>
      <c r="N29" s="63"/>
      <c r="O29" s="63"/>
      <c r="P29" s="93">
        <f t="shared" si="8"/>
        <v>0</v>
      </c>
      <c r="Q29" s="132"/>
    </row>
    <row r="30" spans="1:24" x14ac:dyDescent="0.25">
      <c r="A30" s="6"/>
      <c r="B30" s="6"/>
      <c r="C30" s="15"/>
      <c r="D30" s="79"/>
      <c r="E30" s="63"/>
      <c r="F30" s="54"/>
      <c r="G30" s="79"/>
      <c r="H30" s="63"/>
      <c r="I30" s="54"/>
      <c r="J30" s="79"/>
      <c r="K30" s="63"/>
      <c r="L30" s="57"/>
      <c r="M30" s="79">
        <f>+D30+G30+J30</f>
        <v>0</v>
      </c>
      <c r="N30" s="63"/>
      <c r="O30" s="63"/>
      <c r="P30" s="93">
        <f t="shared" si="8"/>
        <v>0</v>
      </c>
      <c r="Q30" s="132"/>
    </row>
    <row r="31" spans="1:24" ht="15" customHeight="1" x14ac:dyDescent="0.25">
      <c r="A31" s="2" t="s">
        <v>79</v>
      </c>
      <c r="B31" s="6"/>
      <c r="C31" s="15"/>
      <c r="D31" s="80">
        <f>SUM(D28:D30)</f>
        <v>0</v>
      </c>
      <c r="E31" s="63"/>
      <c r="F31" s="54"/>
      <c r="G31" s="80">
        <f>SUM(G28:G30)</f>
        <v>0</v>
      </c>
      <c r="H31" s="63"/>
      <c r="I31" s="54"/>
      <c r="J31" s="80">
        <f>SUM(J28:J30)</f>
        <v>0</v>
      </c>
      <c r="K31" s="63"/>
      <c r="L31" s="57"/>
      <c r="M31" s="80">
        <f>SUM(M28:M30)</f>
        <v>0</v>
      </c>
      <c r="N31" s="63"/>
      <c r="O31" s="63"/>
      <c r="P31" s="80">
        <f>SUM(P28:P30)</f>
        <v>0</v>
      </c>
      <c r="Q31" s="132"/>
    </row>
    <row r="32" spans="1:24" x14ac:dyDescent="0.25">
      <c r="A32" s="10"/>
      <c r="B32" s="10"/>
      <c r="C32" s="11"/>
      <c r="D32" s="66"/>
      <c r="E32" s="66"/>
      <c r="F32" s="11"/>
      <c r="G32" s="66"/>
      <c r="H32" s="66"/>
      <c r="I32" s="11"/>
      <c r="J32" s="66"/>
      <c r="K32" s="66"/>
      <c r="L32" s="12"/>
      <c r="M32" s="66"/>
      <c r="N32" s="66"/>
      <c r="O32" s="66"/>
      <c r="P32" s="94"/>
      <c r="Q32" s="132"/>
    </row>
    <row r="33" spans="1:17" x14ac:dyDescent="0.25">
      <c r="A33" s="2" t="s">
        <v>10</v>
      </c>
      <c r="B33" s="3"/>
      <c r="C33" s="13"/>
      <c r="D33" s="67"/>
      <c r="E33" s="67"/>
      <c r="F33" s="13"/>
      <c r="G33" s="67"/>
      <c r="H33" s="67"/>
      <c r="I33" s="13"/>
      <c r="J33" s="67"/>
      <c r="K33" s="67"/>
      <c r="L33" s="14"/>
      <c r="M33" s="67"/>
      <c r="N33" s="67"/>
      <c r="O33" s="67"/>
      <c r="P33" s="94"/>
      <c r="Q33" s="132"/>
    </row>
    <row r="34" spans="1:17" x14ac:dyDescent="0.25">
      <c r="A34" s="6"/>
      <c r="B34" s="156"/>
      <c r="C34" s="157"/>
      <c r="D34" s="160"/>
      <c r="E34" s="68"/>
      <c r="F34" s="157"/>
      <c r="G34" s="158"/>
      <c r="H34" s="68"/>
      <c r="I34" s="157"/>
      <c r="J34" s="158"/>
      <c r="K34" s="68"/>
      <c r="L34" s="159"/>
      <c r="M34" s="79">
        <f>+D34+G34+J34</f>
        <v>0</v>
      </c>
      <c r="N34" s="68"/>
      <c r="O34" s="68"/>
      <c r="P34" s="93">
        <f>+M34+N34+O34</f>
        <v>0</v>
      </c>
      <c r="Q34" s="132"/>
    </row>
    <row r="35" spans="1:17" s="106" customFormat="1" x14ac:dyDescent="0.25">
      <c r="A35" s="2" t="s">
        <v>80</v>
      </c>
      <c r="B35" s="2"/>
      <c r="C35" s="16"/>
      <c r="D35" s="80">
        <f>SUM(D34:D34)</f>
        <v>0</v>
      </c>
      <c r="E35" s="68"/>
      <c r="F35" s="16"/>
      <c r="G35" s="80">
        <f>SUM(G34:G34)</f>
        <v>0</v>
      </c>
      <c r="H35" s="68"/>
      <c r="I35" s="16"/>
      <c r="J35" s="80">
        <f>SUM(J34:J34)</f>
        <v>0</v>
      </c>
      <c r="K35" s="68"/>
      <c r="L35" s="17"/>
      <c r="M35" s="80">
        <f>SUM(M34:M34)</f>
        <v>0</v>
      </c>
      <c r="N35" s="68"/>
      <c r="O35" s="68"/>
      <c r="P35" s="105">
        <f>SUM(P34:P34)</f>
        <v>0</v>
      </c>
      <c r="Q35" s="133"/>
    </row>
    <row r="36" spans="1:17" x14ac:dyDescent="0.25">
      <c r="A36" s="10"/>
      <c r="B36" s="10"/>
      <c r="C36" s="11"/>
      <c r="D36" s="66"/>
      <c r="E36" s="66"/>
      <c r="F36" s="11"/>
      <c r="G36" s="66"/>
      <c r="H36" s="66"/>
      <c r="I36" s="11"/>
      <c r="J36" s="66"/>
      <c r="K36" s="66"/>
      <c r="L36" s="12"/>
      <c r="M36" s="66"/>
      <c r="N36" s="66"/>
      <c r="O36" s="66"/>
      <c r="P36" s="94"/>
      <c r="Q36" s="132"/>
    </row>
    <row r="37" spans="1:17" x14ac:dyDescent="0.25">
      <c r="A37" s="2" t="s">
        <v>11</v>
      </c>
      <c r="B37" s="3"/>
      <c r="C37" s="13"/>
      <c r="D37" s="67"/>
      <c r="E37" s="67"/>
      <c r="F37" s="13"/>
      <c r="G37" s="67"/>
      <c r="H37" s="67"/>
      <c r="I37" s="13"/>
      <c r="J37" s="67"/>
      <c r="K37" s="67"/>
      <c r="L37" s="14"/>
      <c r="M37" s="67"/>
      <c r="N37" s="67"/>
      <c r="O37" s="67"/>
      <c r="P37" s="94"/>
      <c r="Q37" s="132"/>
    </row>
    <row r="38" spans="1:17" x14ac:dyDescent="0.25">
      <c r="A38" s="6"/>
      <c r="B38" s="6"/>
      <c r="C38" s="15"/>
      <c r="D38" s="79">
        <v>0</v>
      </c>
      <c r="E38" s="63">
        <v>0</v>
      </c>
      <c r="F38" s="15"/>
      <c r="G38" s="79">
        <v>0</v>
      </c>
      <c r="H38" s="63">
        <v>0</v>
      </c>
      <c r="I38" s="54"/>
      <c r="J38" s="79">
        <v>0</v>
      </c>
      <c r="K38" s="63">
        <v>0</v>
      </c>
      <c r="L38" s="8"/>
      <c r="M38" s="79">
        <f>+D38+G38+J38</f>
        <v>0</v>
      </c>
      <c r="N38" s="63">
        <v>0</v>
      </c>
      <c r="O38" s="63">
        <v>0</v>
      </c>
      <c r="P38" s="93">
        <f>+M38+N38+O38</f>
        <v>0</v>
      </c>
      <c r="Q38" s="132"/>
    </row>
    <row r="39" spans="1:17" x14ac:dyDescent="0.25">
      <c r="A39" s="10" t="s">
        <v>72</v>
      </c>
      <c r="B39" s="10"/>
      <c r="C39" s="11"/>
      <c r="D39" s="66"/>
      <c r="E39" s="66"/>
      <c r="F39" s="11"/>
      <c r="G39" s="66"/>
      <c r="H39" s="66"/>
      <c r="I39" s="58"/>
      <c r="J39" s="66"/>
      <c r="K39" s="66"/>
      <c r="L39" s="12"/>
      <c r="M39" s="66"/>
      <c r="N39" s="66"/>
      <c r="O39" s="66"/>
      <c r="P39" s="94"/>
      <c r="Q39" s="132"/>
    </row>
    <row r="40" spans="1:17" x14ac:dyDescent="0.25">
      <c r="A40" s="2" t="s">
        <v>12</v>
      </c>
      <c r="B40" s="3"/>
      <c r="C40" s="13"/>
      <c r="D40" s="67"/>
      <c r="E40" s="67"/>
      <c r="F40" s="13"/>
      <c r="G40" s="67"/>
      <c r="H40" s="67"/>
      <c r="I40" s="59"/>
      <c r="J40" s="67"/>
      <c r="K40" s="67"/>
      <c r="L40" s="14"/>
      <c r="M40" s="67"/>
      <c r="N40" s="67"/>
      <c r="O40" s="67"/>
      <c r="P40" s="94"/>
      <c r="Q40" s="132"/>
    </row>
    <row r="41" spans="1:17" x14ac:dyDescent="0.25">
      <c r="A41" s="6"/>
      <c r="B41" s="6"/>
      <c r="C41" s="15"/>
      <c r="D41" s="79">
        <v>0</v>
      </c>
      <c r="E41" s="63">
        <v>0</v>
      </c>
      <c r="F41" s="15"/>
      <c r="G41" s="79">
        <v>0</v>
      </c>
      <c r="H41" s="63">
        <v>0</v>
      </c>
      <c r="I41" s="54"/>
      <c r="J41" s="79">
        <v>0</v>
      </c>
      <c r="K41" s="63">
        <v>0</v>
      </c>
      <c r="L41" s="8"/>
      <c r="M41" s="79">
        <f>+D41+G41+J41</f>
        <v>0</v>
      </c>
      <c r="N41" s="63">
        <v>0</v>
      </c>
      <c r="O41" s="63">
        <v>0</v>
      </c>
      <c r="P41" s="93">
        <f>+M41+N41+O41</f>
        <v>0</v>
      </c>
      <c r="Q41" s="132"/>
    </row>
    <row r="42" spans="1:17" x14ac:dyDescent="0.25">
      <c r="A42" s="10"/>
      <c r="B42" s="10"/>
      <c r="C42" s="11"/>
      <c r="D42" s="66"/>
      <c r="E42" s="66"/>
      <c r="F42" s="11"/>
      <c r="G42" s="66"/>
      <c r="H42" s="66"/>
      <c r="I42" s="11"/>
      <c r="J42" s="66"/>
      <c r="K42" s="66"/>
      <c r="L42" s="12"/>
      <c r="M42" s="66"/>
      <c r="N42" s="66"/>
      <c r="O42" s="66"/>
      <c r="P42" s="94"/>
      <c r="Q42" s="132"/>
    </row>
    <row r="43" spans="1:17" x14ac:dyDescent="0.25">
      <c r="A43" s="2" t="s">
        <v>13</v>
      </c>
      <c r="B43" s="2" t="s">
        <v>14</v>
      </c>
      <c r="C43" s="16"/>
      <c r="D43" s="80">
        <f>+D15+D21+D25+D31+D35+D38+D41</f>
        <v>0</v>
      </c>
      <c r="E43" s="68">
        <f>+E15+E21+E25+E31+E35+E38+E41</f>
        <v>0</v>
      </c>
      <c r="F43" s="16"/>
      <c r="G43" s="80">
        <f>+G15+G21+G25+G31+G35+G38+G41</f>
        <v>0</v>
      </c>
      <c r="H43" s="68">
        <f>+H15+H21+H25+H31+H35+H38+H41</f>
        <v>0</v>
      </c>
      <c r="I43" s="16"/>
      <c r="J43" s="80">
        <f>+J15+J21+J25+J31+J35+J38+J41</f>
        <v>0</v>
      </c>
      <c r="K43" s="68">
        <f>+K15+K21+K25+K31+K35+K38+K41</f>
        <v>0</v>
      </c>
      <c r="L43" s="17"/>
      <c r="M43" s="79">
        <f>+D43+G43+J43</f>
        <v>0</v>
      </c>
      <c r="N43" s="68">
        <f>+N15+N21+N25+N31+N35+N38+N41</f>
        <v>0</v>
      </c>
      <c r="O43" s="68">
        <f>+O15+O21+O25+O28+O38+O41</f>
        <v>0</v>
      </c>
      <c r="P43" s="93">
        <f>+M43+N43+O43</f>
        <v>0</v>
      </c>
      <c r="Q43" s="132"/>
    </row>
    <row r="44" spans="1:17" x14ac:dyDescent="0.25">
      <c r="A44" s="10"/>
      <c r="B44" s="10"/>
      <c r="C44" s="11"/>
      <c r="D44" s="66"/>
      <c r="E44" s="66"/>
      <c r="F44" s="11"/>
      <c r="G44" s="66"/>
      <c r="H44" s="66"/>
      <c r="I44" s="11"/>
      <c r="J44" s="66"/>
      <c r="K44" s="66"/>
      <c r="L44" s="12"/>
      <c r="M44" s="66"/>
      <c r="N44" s="66"/>
      <c r="O44" s="66"/>
      <c r="P44" s="94"/>
      <c r="Q44" s="132"/>
    </row>
    <row r="45" spans="1:17" x14ac:dyDescent="0.25">
      <c r="A45" s="2" t="s">
        <v>15</v>
      </c>
      <c r="B45" s="18"/>
      <c r="C45" s="19"/>
      <c r="D45" s="69"/>
      <c r="E45" s="69"/>
      <c r="F45" s="19"/>
      <c r="G45" s="69"/>
      <c r="H45" s="69"/>
      <c r="I45" s="19"/>
      <c r="J45" s="69"/>
      <c r="K45" s="69"/>
      <c r="L45" s="19"/>
      <c r="M45" s="69"/>
      <c r="N45" s="69"/>
      <c r="O45" s="69"/>
      <c r="P45" s="95"/>
      <c r="Q45" s="135"/>
    </row>
    <row r="46" spans="1:17" ht="51.75" x14ac:dyDescent="0.25">
      <c r="A46" s="6" t="s">
        <v>98</v>
      </c>
      <c r="B46" s="146" t="s">
        <v>82</v>
      </c>
      <c r="C46" s="55">
        <v>0.51400000000000001</v>
      </c>
      <c r="D46" s="81">
        <f>+C46*D15</f>
        <v>0</v>
      </c>
      <c r="E46" s="70">
        <f>+C46*E15</f>
        <v>0</v>
      </c>
      <c r="F46" s="55">
        <v>0.51400000000000001</v>
      </c>
      <c r="G46" s="81">
        <f>+F46*G15</f>
        <v>0</v>
      </c>
      <c r="H46" s="70">
        <f>+F46*H15</f>
        <v>0</v>
      </c>
      <c r="I46" s="55">
        <v>0.51400000000000001</v>
      </c>
      <c r="J46" s="81">
        <f>+I46*J15</f>
        <v>0</v>
      </c>
      <c r="K46" s="144">
        <f>+I46*K15</f>
        <v>0</v>
      </c>
      <c r="L46" s="20"/>
      <c r="M46" s="81">
        <f>+D46+G46+J46</f>
        <v>0</v>
      </c>
      <c r="N46" s="70">
        <f>+E46+H46+K46</f>
        <v>0</v>
      </c>
      <c r="O46" s="70">
        <v>0</v>
      </c>
      <c r="P46" s="93">
        <f>+M46+N46+O46</f>
        <v>0</v>
      </c>
      <c r="Q46" s="132"/>
    </row>
    <row r="47" spans="1:17" x14ac:dyDescent="0.25">
      <c r="A47" s="24"/>
      <c r="B47" s="10"/>
      <c r="C47" s="25"/>
      <c r="D47" s="69"/>
      <c r="E47" s="69"/>
      <c r="F47" s="25"/>
      <c r="G47" s="69"/>
      <c r="H47" s="69"/>
      <c r="I47" s="25"/>
      <c r="J47" s="69"/>
      <c r="K47" s="69"/>
      <c r="L47" s="26"/>
      <c r="M47" s="69"/>
      <c r="N47" s="69"/>
      <c r="O47" s="69"/>
      <c r="P47" s="96"/>
      <c r="Q47" s="136"/>
    </row>
    <row r="48" spans="1:17" s="106" customFormat="1" ht="20.100000000000001" customHeight="1" x14ac:dyDescent="0.25">
      <c r="A48" s="27" t="s">
        <v>39</v>
      </c>
      <c r="B48" s="226" t="s">
        <v>40</v>
      </c>
      <c r="C48" s="227"/>
      <c r="D48" s="227"/>
      <c r="E48" s="227"/>
      <c r="F48" s="227"/>
      <c r="G48" s="227"/>
      <c r="H48" s="227"/>
      <c r="I48" s="227"/>
      <c r="J48" s="228"/>
      <c r="K48" s="196"/>
      <c r="L48" s="197"/>
      <c r="M48" s="198">
        <f>+M43+M46</f>
        <v>0</v>
      </c>
      <c r="N48" s="199">
        <f>SUM(N43:N47)</f>
        <v>0</v>
      </c>
      <c r="O48" s="199">
        <f>SUM(O43:O47)</f>
        <v>0</v>
      </c>
      <c r="P48" s="200">
        <f>+M48+N48+O48</f>
        <v>0</v>
      </c>
      <c r="Q48" s="201"/>
    </row>
  </sheetData>
  <sheetProtection formatCells="0" formatColumns="0" formatRows="0" insertColumns="0" insertRows="0" deleteColumns="0" deleteRows="0"/>
  <mergeCells count="17">
    <mergeCell ref="A1:C5"/>
    <mergeCell ref="D1:J3"/>
    <mergeCell ref="D6:G6"/>
    <mergeCell ref="I6:P6"/>
    <mergeCell ref="D7:E7"/>
    <mergeCell ref="G7:H7"/>
    <mergeCell ref="J7:K7"/>
    <mergeCell ref="P1:P2"/>
    <mergeCell ref="D4:G4"/>
    <mergeCell ref="I4:P4"/>
    <mergeCell ref="D5:G5"/>
    <mergeCell ref="I5:P5"/>
    <mergeCell ref="B48:J48"/>
    <mergeCell ref="D8:E8"/>
    <mergeCell ref="G8:H8"/>
    <mergeCell ref="J8:K8"/>
    <mergeCell ref="M8:O8"/>
  </mergeCells>
  <pageMargins left="0.7" right="0.7" top="0.75" bottom="0.75" header="0.3" footer="0.3"/>
  <pageSetup scale="49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4"/>
  <sheetViews>
    <sheetView zoomScaleSheetLayoutView="100" workbookViewId="0">
      <selection activeCell="M36" sqref="M36"/>
    </sheetView>
  </sheetViews>
  <sheetFormatPr defaultColWidth="8.85546875" defaultRowHeight="15" x14ac:dyDescent="0.25"/>
  <cols>
    <col min="1" max="1" width="25.28515625" customWidth="1"/>
    <col min="2" max="2" width="28" customWidth="1"/>
    <col min="3" max="3" width="6.7109375" customWidth="1"/>
    <col min="4" max="4" width="10" style="77" bestFit="1" customWidth="1"/>
    <col min="5" max="5" width="6.7109375" customWidth="1"/>
    <col min="6" max="6" width="10" style="77" bestFit="1" customWidth="1"/>
    <col min="7" max="7" width="7.7109375" customWidth="1"/>
    <col min="8" max="8" width="9.42578125" style="77" bestFit="1" customWidth="1"/>
    <col min="9" max="9" width="2.28515625" customWidth="1"/>
    <col min="10" max="10" width="15.42578125" style="77" bestFit="1" customWidth="1"/>
    <col min="11" max="11" width="3.28515625" style="126" customWidth="1"/>
    <col min="13" max="17" width="10.42578125" bestFit="1" customWidth="1"/>
  </cols>
  <sheetData>
    <row r="1" spans="1:17" ht="15" customHeight="1" x14ac:dyDescent="0.25">
      <c r="A1" s="216"/>
      <c r="B1" s="216"/>
      <c r="C1" s="216"/>
      <c r="D1" s="217" t="s">
        <v>26</v>
      </c>
      <c r="E1" s="217"/>
      <c r="F1" s="217"/>
      <c r="G1" s="217"/>
      <c r="H1" s="217"/>
      <c r="I1" s="114"/>
      <c r="J1" s="222" t="s">
        <v>42</v>
      </c>
      <c r="K1" s="124"/>
    </row>
    <row r="2" spans="1:17" ht="15" customHeight="1" x14ac:dyDescent="0.25">
      <c r="A2" s="216"/>
      <c r="B2" s="216"/>
      <c r="C2" s="216"/>
      <c r="D2" s="217"/>
      <c r="E2" s="217"/>
      <c r="F2" s="217"/>
      <c r="G2" s="217"/>
      <c r="H2" s="217"/>
      <c r="I2" s="114"/>
      <c r="J2" s="223"/>
      <c r="K2" s="125"/>
    </row>
    <row r="3" spans="1:17" ht="33" x14ac:dyDescent="0.25">
      <c r="A3" s="216"/>
      <c r="B3" s="216"/>
      <c r="C3" s="216"/>
      <c r="D3" s="217"/>
      <c r="E3" s="217"/>
      <c r="F3" s="217"/>
      <c r="G3" s="217"/>
      <c r="H3" s="217"/>
      <c r="I3" s="114"/>
    </row>
    <row r="4" spans="1:17" x14ac:dyDescent="0.25">
      <c r="A4" s="216"/>
      <c r="B4" s="216"/>
      <c r="C4" s="216"/>
      <c r="D4" s="224" t="s">
        <v>23</v>
      </c>
      <c r="E4" s="224"/>
      <c r="F4" s="224"/>
      <c r="G4" s="225" t="s">
        <v>46</v>
      </c>
      <c r="H4" s="225"/>
      <c r="I4" s="225"/>
      <c r="J4" s="225"/>
      <c r="K4" s="127"/>
    </row>
    <row r="5" spans="1:17" x14ac:dyDescent="0.25">
      <c r="A5" s="216"/>
      <c r="B5" s="216"/>
      <c r="C5" s="216"/>
      <c r="D5" s="224" t="s">
        <v>24</v>
      </c>
      <c r="E5" s="224"/>
      <c r="F5" s="224"/>
      <c r="G5" s="225" t="s">
        <v>43</v>
      </c>
      <c r="H5" s="225"/>
      <c r="I5" s="225"/>
      <c r="J5" s="225"/>
      <c r="K5" s="127"/>
    </row>
    <row r="6" spans="1:17" x14ac:dyDescent="0.25">
      <c r="B6" s="1" t="s">
        <v>38</v>
      </c>
      <c r="D6" s="218" t="s">
        <v>25</v>
      </c>
      <c r="E6" s="218"/>
      <c r="F6" s="218"/>
      <c r="G6" s="219" t="s">
        <v>68</v>
      </c>
      <c r="H6" s="219"/>
      <c r="I6" s="219"/>
      <c r="J6" s="219"/>
      <c r="K6" s="128"/>
    </row>
    <row r="7" spans="1:17" x14ac:dyDescent="0.25">
      <c r="A7" s="21"/>
      <c r="B7" s="2" t="s">
        <v>0</v>
      </c>
      <c r="C7" s="110" t="s">
        <v>1</v>
      </c>
      <c r="D7" s="115" t="s">
        <v>2</v>
      </c>
      <c r="E7" s="110" t="s">
        <v>1</v>
      </c>
      <c r="F7" s="115" t="s">
        <v>3</v>
      </c>
      <c r="G7" s="110" t="s">
        <v>1</v>
      </c>
      <c r="H7" s="115" t="s">
        <v>4</v>
      </c>
      <c r="I7" s="116"/>
      <c r="J7" s="91" t="s">
        <v>5</v>
      </c>
      <c r="K7" s="129"/>
    </row>
    <row r="8" spans="1:17" ht="23.25" customHeight="1" x14ac:dyDescent="0.25">
      <c r="A8" s="22"/>
      <c r="B8" s="56"/>
      <c r="C8" s="23"/>
      <c r="D8" s="117" t="s">
        <v>44</v>
      </c>
      <c r="E8" s="23"/>
      <c r="F8" s="117" t="s">
        <v>45</v>
      </c>
      <c r="G8" s="23"/>
      <c r="H8" s="117" t="s">
        <v>65</v>
      </c>
      <c r="I8" s="117"/>
      <c r="J8" s="92"/>
      <c r="K8" s="130"/>
    </row>
    <row r="9" spans="1:17" x14ac:dyDescent="0.25">
      <c r="A9" s="2" t="s">
        <v>6</v>
      </c>
      <c r="B9" s="3"/>
      <c r="C9" s="4"/>
      <c r="D9" s="65"/>
      <c r="E9" s="4"/>
      <c r="F9" s="65"/>
      <c r="G9" s="4"/>
      <c r="H9" s="65"/>
      <c r="I9" s="5"/>
      <c r="J9" s="65"/>
      <c r="K9" s="130"/>
    </row>
    <row r="10" spans="1:17" x14ac:dyDescent="0.25">
      <c r="A10" s="6" t="s">
        <v>43</v>
      </c>
      <c r="B10" s="6" t="s">
        <v>58</v>
      </c>
      <c r="C10" s="7">
        <v>0.33</v>
      </c>
      <c r="D10" s="60">
        <v>29132</v>
      </c>
      <c r="E10" s="7">
        <v>0.33</v>
      </c>
      <c r="F10" s="60">
        <v>30006</v>
      </c>
      <c r="G10" s="55">
        <v>0.16500000000000001</v>
      </c>
      <c r="H10" s="60">
        <v>15453</v>
      </c>
      <c r="I10" s="8"/>
      <c r="J10" s="62">
        <f>+D10+F10+H10</f>
        <v>74591</v>
      </c>
      <c r="K10" s="131"/>
      <c r="M10" s="121"/>
      <c r="N10" s="121"/>
      <c r="O10" s="121"/>
      <c r="P10" s="121"/>
      <c r="Q10" s="121"/>
    </row>
    <row r="11" spans="1:17" s="106" customFormat="1" x14ac:dyDescent="0.25">
      <c r="A11" s="2" t="s">
        <v>61</v>
      </c>
      <c r="B11" s="2"/>
      <c r="C11" s="104"/>
      <c r="D11" s="80">
        <f>SUM(D10:D10)</f>
        <v>29132</v>
      </c>
      <c r="E11" s="104"/>
      <c r="F11" s="80">
        <f>SUM(F10:F10)</f>
        <v>30006</v>
      </c>
      <c r="G11" s="104"/>
      <c r="H11" s="80">
        <f>SUM(H10:H10)</f>
        <v>15453</v>
      </c>
      <c r="I11" s="17"/>
      <c r="J11" s="105">
        <f t="shared" ref="J11" si="0">+D11+F11+H11</f>
        <v>74591</v>
      </c>
      <c r="K11" s="133"/>
    </row>
    <row r="12" spans="1:17" x14ac:dyDescent="0.25">
      <c r="A12" s="10"/>
      <c r="B12" s="10"/>
      <c r="C12" s="11"/>
      <c r="D12" s="66"/>
      <c r="E12" s="11"/>
      <c r="F12" s="66"/>
      <c r="G12" s="11"/>
      <c r="H12" s="66"/>
      <c r="I12" s="12"/>
      <c r="J12" s="94"/>
      <c r="K12" s="132"/>
    </row>
    <row r="13" spans="1:17" x14ac:dyDescent="0.25">
      <c r="A13" s="2" t="s">
        <v>7</v>
      </c>
      <c r="B13" s="3"/>
      <c r="C13" s="13"/>
      <c r="D13" s="67"/>
      <c r="E13" s="13"/>
      <c r="F13" s="67"/>
      <c r="G13" s="13"/>
      <c r="H13" s="67"/>
      <c r="I13" s="14"/>
      <c r="J13" s="94"/>
      <c r="K13" s="132"/>
      <c r="N13" s="122"/>
      <c r="O13" s="122"/>
      <c r="P13" s="122"/>
    </row>
    <row r="14" spans="1:17" x14ac:dyDescent="0.25">
      <c r="A14" s="6" t="s">
        <v>43</v>
      </c>
      <c r="B14" s="6"/>
      <c r="C14" s="7">
        <v>0.26</v>
      </c>
      <c r="D14" s="79">
        <f>+D10*C14</f>
        <v>7574.3200000000006</v>
      </c>
      <c r="E14" s="53">
        <v>0.26</v>
      </c>
      <c r="F14" s="79">
        <f>+F10*E14</f>
        <v>7801.56</v>
      </c>
      <c r="G14" s="103">
        <v>0.26</v>
      </c>
      <c r="H14" s="79">
        <f>+H10*G14</f>
        <v>4017.78</v>
      </c>
      <c r="I14" s="8"/>
      <c r="J14" s="93">
        <f>+D14+F14+H14</f>
        <v>19393.66</v>
      </c>
      <c r="K14" s="132"/>
      <c r="N14" s="121"/>
    </row>
    <row r="15" spans="1:17" s="106" customFormat="1" x14ac:dyDescent="0.25">
      <c r="A15" s="2" t="s">
        <v>62</v>
      </c>
      <c r="B15" s="2"/>
      <c r="C15" s="104"/>
      <c r="D15" s="80">
        <f>SUM(D14:D14)</f>
        <v>7574.3200000000006</v>
      </c>
      <c r="E15" s="104"/>
      <c r="F15" s="80">
        <f>SUM(F14:F14)</f>
        <v>7801.56</v>
      </c>
      <c r="G15" s="107"/>
      <c r="H15" s="80">
        <f>SUM(H14:H14)</f>
        <v>4017.78</v>
      </c>
      <c r="I15" s="17"/>
      <c r="J15" s="93">
        <f>+D15+F15+H15</f>
        <v>19393.66</v>
      </c>
      <c r="K15" s="134"/>
      <c r="N15" s="123"/>
    </row>
    <row r="16" spans="1:17" x14ac:dyDescent="0.25">
      <c r="A16" s="10"/>
      <c r="B16" s="10"/>
      <c r="C16" s="11"/>
      <c r="D16" s="66"/>
      <c r="E16" s="11"/>
      <c r="F16" s="66"/>
      <c r="G16" s="11"/>
      <c r="H16" s="66"/>
      <c r="I16" s="12"/>
      <c r="J16" s="94"/>
      <c r="K16" s="132"/>
    </row>
    <row r="17" spans="1:11" x14ac:dyDescent="0.25">
      <c r="A17" s="2" t="s">
        <v>8</v>
      </c>
      <c r="B17" s="3"/>
      <c r="C17" s="13"/>
      <c r="D17" s="67"/>
      <c r="E17" s="13"/>
      <c r="F17" s="67"/>
      <c r="G17" s="13"/>
      <c r="H17" s="67"/>
      <c r="I17" s="14"/>
      <c r="J17" s="94"/>
      <c r="K17" s="132"/>
    </row>
    <row r="18" spans="1:11" x14ac:dyDescent="0.25">
      <c r="A18" s="6" t="s">
        <v>48</v>
      </c>
      <c r="B18" s="6" t="s">
        <v>47</v>
      </c>
      <c r="C18" s="15"/>
      <c r="D18" s="79">
        <v>36000</v>
      </c>
      <c r="E18" s="15"/>
      <c r="F18" s="79">
        <v>36000</v>
      </c>
      <c r="G18" s="15"/>
      <c r="H18" s="79">
        <v>36000</v>
      </c>
      <c r="I18" s="8"/>
      <c r="J18" s="93">
        <f>+D18+F18+H18</f>
        <v>108000</v>
      </c>
      <c r="K18" s="132"/>
    </row>
    <row r="19" spans="1:11" s="106" customFormat="1" x14ac:dyDescent="0.25">
      <c r="A19" s="2" t="s">
        <v>63</v>
      </c>
      <c r="B19" s="2"/>
      <c r="C19" s="16"/>
      <c r="D19" s="80">
        <f>SUM(D18:D18)</f>
        <v>36000</v>
      </c>
      <c r="E19" s="16"/>
      <c r="F19" s="80">
        <f>SUM(F18:F18)</f>
        <v>36000</v>
      </c>
      <c r="G19" s="16"/>
      <c r="H19" s="80">
        <f>SUM(H18:H18)</f>
        <v>36000</v>
      </c>
      <c r="I19" s="17"/>
      <c r="J19" s="93">
        <f t="shared" ref="J19" si="1">+D19+F19+H19</f>
        <v>108000</v>
      </c>
      <c r="K19" s="133"/>
    </row>
    <row r="20" spans="1:11" x14ac:dyDescent="0.25">
      <c r="A20" s="10"/>
      <c r="B20" s="10"/>
      <c r="C20" s="11"/>
      <c r="D20" s="66"/>
      <c r="E20" s="11"/>
      <c r="F20" s="66"/>
      <c r="G20" s="11"/>
      <c r="H20" s="66"/>
      <c r="I20" s="12"/>
      <c r="J20" s="94"/>
      <c r="K20" s="132"/>
    </row>
    <row r="21" spans="1:11" x14ac:dyDescent="0.25">
      <c r="A21" s="2" t="s">
        <v>9</v>
      </c>
      <c r="B21" s="3"/>
      <c r="C21" s="13"/>
      <c r="D21" s="67"/>
      <c r="E21" s="13"/>
      <c r="F21" s="67"/>
      <c r="G21" s="13"/>
      <c r="H21" s="67"/>
      <c r="I21" s="14"/>
      <c r="J21" s="94"/>
      <c r="K21" s="132"/>
    </row>
    <row r="22" spans="1:11" ht="15" customHeight="1" x14ac:dyDescent="0.25">
      <c r="A22" s="6"/>
      <c r="B22" s="6"/>
      <c r="C22" s="15"/>
      <c r="D22" s="79">
        <v>0</v>
      </c>
      <c r="E22" s="54"/>
      <c r="F22" s="79">
        <v>0</v>
      </c>
      <c r="G22" s="54"/>
      <c r="H22" s="79">
        <v>0</v>
      </c>
      <c r="I22" s="57"/>
      <c r="J22" s="93">
        <f>+D22+F22+H22</f>
        <v>0</v>
      </c>
      <c r="K22" s="132"/>
    </row>
    <row r="23" spans="1:11" x14ac:dyDescent="0.25">
      <c r="A23" s="10"/>
      <c r="B23" s="10"/>
      <c r="C23" s="11"/>
      <c r="D23" s="66"/>
      <c r="E23" s="11"/>
      <c r="F23" s="66"/>
      <c r="G23" s="11"/>
      <c r="H23" s="66"/>
      <c r="I23" s="12"/>
      <c r="J23" s="94"/>
      <c r="K23" s="132"/>
    </row>
    <row r="24" spans="1:11" x14ac:dyDescent="0.25">
      <c r="A24" s="2" t="s">
        <v>10</v>
      </c>
      <c r="B24" s="3"/>
      <c r="C24" s="13"/>
      <c r="D24" s="67"/>
      <c r="E24" s="13"/>
      <c r="F24" s="67"/>
      <c r="G24" s="13"/>
      <c r="H24" s="67"/>
      <c r="I24" s="14"/>
      <c r="J24" s="94"/>
      <c r="K24" s="132"/>
    </row>
    <row r="25" spans="1:11" x14ac:dyDescent="0.25">
      <c r="A25" s="6" t="s">
        <v>49</v>
      </c>
      <c r="B25" s="6"/>
      <c r="C25" s="15"/>
      <c r="D25" s="79">
        <v>3000</v>
      </c>
      <c r="E25" s="15"/>
      <c r="F25" s="79">
        <v>0</v>
      </c>
      <c r="G25" s="15"/>
      <c r="H25" s="79">
        <v>0</v>
      </c>
      <c r="I25" s="8"/>
      <c r="J25" s="93">
        <f>+D25+F25+H25</f>
        <v>3000</v>
      </c>
      <c r="K25" s="132"/>
    </row>
    <row r="26" spans="1:11" x14ac:dyDescent="0.25">
      <c r="A26" s="10"/>
      <c r="B26" s="10"/>
      <c r="C26" s="11"/>
      <c r="D26" s="66"/>
      <c r="E26" s="11"/>
      <c r="F26" s="66"/>
      <c r="G26" s="11"/>
      <c r="H26" s="66"/>
      <c r="I26" s="12"/>
      <c r="J26" s="94"/>
      <c r="K26" s="132"/>
    </row>
    <row r="27" spans="1:11" x14ac:dyDescent="0.25">
      <c r="A27" s="2" t="s">
        <v>11</v>
      </c>
      <c r="B27" s="3"/>
      <c r="C27" s="13"/>
      <c r="D27" s="67"/>
      <c r="E27" s="13"/>
      <c r="F27" s="67"/>
      <c r="G27" s="13"/>
      <c r="H27" s="67"/>
      <c r="I27" s="14"/>
      <c r="J27" s="94"/>
      <c r="K27" s="132"/>
    </row>
    <row r="28" spans="1:11" x14ac:dyDescent="0.25">
      <c r="A28" s="6"/>
      <c r="B28" s="6"/>
      <c r="C28" s="15"/>
      <c r="D28" s="79">
        <v>0</v>
      </c>
      <c r="E28" s="15"/>
      <c r="F28" s="79">
        <v>0</v>
      </c>
      <c r="G28" s="54"/>
      <c r="H28" s="79">
        <v>0</v>
      </c>
      <c r="I28" s="8"/>
      <c r="J28" s="93">
        <f>+D28+F28+H28</f>
        <v>0</v>
      </c>
      <c r="K28" s="132"/>
    </row>
    <row r="29" spans="1:11" x14ac:dyDescent="0.25">
      <c r="A29" s="10"/>
      <c r="B29" s="10"/>
      <c r="C29" s="11"/>
      <c r="D29" s="66"/>
      <c r="E29" s="11"/>
      <c r="F29" s="66"/>
      <c r="G29" s="58"/>
      <c r="H29" s="66"/>
      <c r="I29" s="12"/>
      <c r="J29" s="94"/>
      <c r="K29" s="132"/>
    </row>
    <row r="30" spans="1:11" x14ac:dyDescent="0.25">
      <c r="A30" s="2" t="s">
        <v>12</v>
      </c>
      <c r="B30" s="3"/>
      <c r="C30" s="13"/>
      <c r="D30" s="67"/>
      <c r="E30" s="13"/>
      <c r="F30" s="67"/>
      <c r="G30" s="59"/>
      <c r="H30" s="67"/>
      <c r="I30" s="14"/>
      <c r="J30" s="94"/>
      <c r="K30" s="132"/>
    </row>
    <row r="31" spans="1:11" ht="30" x14ac:dyDescent="0.25">
      <c r="A31" s="6" t="s">
        <v>70</v>
      </c>
      <c r="B31" s="6"/>
      <c r="C31" s="15"/>
      <c r="D31" s="79">
        <v>4726</v>
      </c>
      <c r="E31" s="15"/>
      <c r="F31" s="79">
        <v>0</v>
      </c>
      <c r="G31" s="54"/>
      <c r="H31" s="79">
        <v>0</v>
      </c>
      <c r="I31" s="8"/>
      <c r="J31" s="93">
        <f>+D31+F31+H31</f>
        <v>4726</v>
      </c>
      <c r="K31" s="132"/>
    </row>
    <row r="32" spans="1:11" x14ac:dyDescent="0.25">
      <c r="A32" s="10"/>
      <c r="B32" s="10"/>
      <c r="C32" s="11"/>
      <c r="D32" s="66"/>
      <c r="E32" s="11"/>
      <c r="F32" s="66"/>
      <c r="G32" s="11"/>
      <c r="H32" s="66"/>
      <c r="I32" s="12"/>
      <c r="J32" s="94"/>
      <c r="K32" s="132"/>
    </row>
    <row r="33" spans="1:11" x14ac:dyDescent="0.25">
      <c r="A33" s="2" t="s">
        <v>13</v>
      </c>
      <c r="B33" s="2" t="s">
        <v>14</v>
      </c>
      <c r="C33" s="16"/>
      <c r="D33" s="80">
        <f>+D11+D15+D19+D22+D25+D28+D31</f>
        <v>80432.320000000007</v>
      </c>
      <c r="E33" s="16"/>
      <c r="F33" s="80">
        <f>+F11+F15+F19+F22+F25+F28+F31</f>
        <v>73807.56</v>
      </c>
      <c r="G33" s="16"/>
      <c r="H33" s="80">
        <f>+H11+H15+H19+H22+H25+H28+H31</f>
        <v>55470.78</v>
      </c>
      <c r="I33" s="17"/>
      <c r="J33" s="93">
        <f>+D33+F33+H33</f>
        <v>209710.66</v>
      </c>
      <c r="K33" s="132"/>
    </row>
    <row r="34" spans="1:11" x14ac:dyDescent="0.25">
      <c r="A34" s="10"/>
      <c r="B34" s="10"/>
      <c r="C34" s="11"/>
      <c r="D34" s="66"/>
      <c r="E34" s="11"/>
      <c r="F34" s="66"/>
      <c r="G34" s="11"/>
      <c r="H34" s="66"/>
      <c r="I34" s="12"/>
      <c r="J34" s="94"/>
      <c r="K34" s="132"/>
    </row>
    <row r="35" spans="1:11" x14ac:dyDescent="0.25">
      <c r="A35" s="2" t="s">
        <v>15</v>
      </c>
      <c r="B35" s="18"/>
      <c r="C35" s="19"/>
      <c r="D35" s="69"/>
      <c r="E35" s="19"/>
      <c r="F35" s="69"/>
      <c r="G35" s="19"/>
      <c r="H35" s="69"/>
      <c r="I35" s="19"/>
      <c r="J35" s="95"/>
      <c r="K35" s="135"/>
    </row>
    <row r="36" spans="1:11" ht="64.5" x14ac:dyDescent="0.25">
      <c r="A36" s="6" t="s">
        <v>55</v>
      </c>
      <c r="B36" s="146" t="s">
        <v>69</v>
      </c>
      <c r="C36" s="55">
        <v>0.57499999999999996</v>
      </c>
      <c r="D36" s="81">
        <f>+C36*D11</f>
        <v>16750.899999999998</v>
      </c>
      <c r="E36" s="55">
        <v>0.57499999999999996</v>
      </c>
      <c r="F36" s="81">
        <f>+E36*F11</f>
        <v>17253.449999999997</v>
      </c>
      <c r="G36" s="55">
        <v>0.57499999999999996</v>
      </c>
      <c r="H36" s="81">
        <f>+G36*H11</f>
        <v>8885.4749999999985</v>
      </c>
      <c r="I36" s="20"/>
      <c r="J36" s="93">
        <f>+D36+F36+H36</f>
        <v>42889.82499999999</v>
      </c>
      <c r="K36" s="132"/>
    </row>
    <row r="37" spans="1:11" x14ac:dyDescent="0.25">
      <c r="A37" s="24"/>
      <c r="B37" s="10"/>
      <c r="C37" s="25"/>
      <c r="D37" s="69"/>
      <c r="E37" s="25"/>
      <c r="F37" s="69"/>
      <c r="G37" s="25"/>
      <c r="H37" s="69"/>
      <c r="I37" s="26"/>
      <c r="J37" s="96"/>
      <c r="K37" s="136"/>
    </row>
    <row r="38" spans="1:11" ht="20.100000000000001" customHeight="1" x14ac:dyDescent="0.25">
      <c r="A38" s="27" t="s">
        <v>39</v>
      </c>
      <c r="B38" s="206" t="s">
        <v>40</v>
      </c>
      <c r="C38" s="207"/>
      <c r="D38" s="207"/>
      <c r="E38" s="207"/>
      <c r="F38" s="207"/>
      <c r="G38" s="207"/>
      <c r="H38" s="208"/>
      <c r="I38" s="113"/>
      <c r="J38" s="109">
        <f>+J33+J36</f>
        <v>252600.48499999999</v>
      </c>
      <c r="K38" s="137"/>
    </row>
    <row r="39" spans="1:11" x14ac:dyDescent="0.25">
      <c r="A39" s="28"/>
      <c r="B39" s="29"/>
      <c r="C39" s="30"/>
      <c r="D39" s="71"/>
      <c r="E39" s="30"/>
      <c r="F39" s="71"/>
      <c r="G39" s="30"/>
      <c r="H39" s="71"/>
      <c r="I39" s="31"/>
      <c r="J39" s="97"/>
      <c r="K39" s="138"/>
    </row>
    <row r="40" spans="1:11" x14ac:dyDescent="0.25">
      <c r="A40" s="32" t="s">
        <v>31</v>
      </c>
      <c r="B40" s="33"/>
      <c r="C40" s="34" t="s">
        <v>16</v>
      </c>
      <c r="D40" s="72"/>
      <c r="E40" s="36"/>
      <c r="F40" s="209" t="s">
        <v>17</v>
      </c>
      <c r="G40" s="209"/>
      <c r="H40" s="209"/>
      <c r="I40" s="118"/>
      <c r="J40" s="111">
        <f>+J38</f>
        <v>252600.48499999999</v>
      </c>
      <c r="K40" s="139"/>
    </row>
    <row r="41" spans="1:11" x14ac:dyDescent="0.25">
      <c r="A41" s="37"/>
      <c r="B41" s="33"/>
      <c r="C41" s="36"/>
      <c r="D41" s="72"/>
      <c r="E41" s="36"/>
      <c r="F41" s="209" t="s">
        <v>27</v>
      </c>
      <c r="G41" s="209"/>
      <c r="H41" s="209"/>
      <c r="I41" s="118"/>
      <c r="J41" s="98">
        <v>0</v>
      </c>
      <c r="K41" s="138"/>
    </row>
    <row r="42" spans="1:11" x14ac:dyDescent="0.25">
      <c r="A42" s="37"/>
      <c r="B42" s="33"/>
      <c r="C42" s="36"/>
      <c r="D42" s="72"/>
      <c r="E42" s="36"/>
      <c r="F42" s="210" t="s">
        <v>28</v>
      </c>
      <c r="G42" s="210"/>
      <c r="H42" s="210"/>
      <c r="I42" s="119"/>
      <c r="J42" s="99">
        <f>J40+J41</f>
        <v>252600.48499999999</v>
      </c>
      <c r="K42" s="140"/>
    </row>
    <row r="43" spans="1:11" x14ac:dyDescent="0.25">
      <c r="A43" s="37"/>
      <c r="B43" s="33"/>
      <c r="C43" s="36"/>
      <c r="D43" s="72"/>
      <c r="E43" s="36"/>
      <c r="F43" s="72"/>
      <c r="G43" s="36"/>
      <c r="H43" s="72"/>
      <c r="I43" s="35"/>
      <c r="J43" s="98"/>
      <c r="K43" s="138"/>
    </row>
    <row r="44" spans="1:11" x14ac:dyDescent="0.25">
      <c r="A44" s="38"/>
      <c r="B44" s="39"/>
      <c r="C44" s="34" t="s">
        <v>18</v>
      </c>
      <c r="D44" s="72"/>
      <c r="E44" s="36"/>
      <c r="F44" s="209" t="s">
        <v>19</v>
      </c>
      <c r="G44" s="209"/>
      <c r="H44" s="209"/>
      <c r="I44" s="118"/>
      <c r="J44" s="98">
        <f>+'Cost Share'!L49</f>
        <v>158271.26499999998</v>
      </c>
      <c r="K44" s="138"/>
    </row>
    <row r="45" spans="1:11" x14ac:dyDescent="0.25">
      <c r="A45" s="37"/>
      <c r="B45" s="33"/>
      <c r="C45" s="36"/>
      <c r="D45" s="72"/>
      <c r="E45" s="36"/>
      <c r="F45" s="209" t="s">
        <v>29</v>
      </c>
      <c r="G45" s="209"/>
      <c r="H45" s="209"/>
      <c r="I45" s="118"/>
      <c r="J45" s="98">
        <f>+'Cost Share'!L50</f>
        <v>266400</v>
      </c>
      <c r="K45" s="138"/>
    </row>
    <row r="46" spans="1:11" x14ac:dyDescent="0.25">
      <c r="A46" s="37"/>
      <c r="B46" s="33"/>
      <c r="C46" s="36"/>
      <c r="D46" s="72"/>
      <c r="E46" s="36"/>
      <c r="F46" s="209" t="s">
        <v>20</v>
      </c>
      <c r="G46" s="209"/>
      <c r="H46" s="209"/>
      <c r="I46" s="118"/>
      <c r="J46" s="98">
        <v>0</v>
      </c>
      <c r="K46" s="138"/>
    </row>
    <row r="47" spans="1:11" x14ac:dyDescent="0.25">
      <c r="A47" s="37"/>
      <c r="B47" s="33"/>
      <c r="C47" s="36"/>
      <c r="D47" s="72"/>
      <c r="E47" s="36"/>
      <c r="F47" s="209" t="s">
        <v>21</v>
      </c>
      <c r="G47" s="209"/>
      <c r="H47" s="209"/>
      <c r="I47" s="118"/>
      <c r="J47" s="98">
        <v>0</v>
      </c>
      <c r="K47" s="138"/>
    </row>
    <row r="48" spans="1:11" x14ac:dyDescent="0.25">
      <c r="A48" s="37"/>
      <c r="B48" s="33"/>
      <c r="C48" s="36"/>
      <c r="D48" s="72"/>
      <c r="E48" s="36"/>
      <c r="F48" s="210" t="s">
        <v>30</v>
      </c>
      <c r="G48" s="209"/>
      <c r="H48" s="209"/>
      <c r="I48" s="118"/>
      <c r="J48" s="99">
        <f>SUM(J44:J47)</f>
        <v>424671.26500000001</v>
      </c>
      <c r="K48" s="140"/>
    </row>
    <row r="49" spans="1:11" x14ac:dyDescent="0.25">
      <c r="A49" s="38"/>
      <c r="B49" s="40"/>
      <c r="C49" s="36"/>
      <c r="D49" s="72"/>
      <c r="E49" s="36"/>
      <c r="F49" s="72"/>
      <c r="G49" s="36"/>
      <c r="H49" s="72"/>
      <c r="I49" s="35"/>
      <c r="J49" s="100"/>
      <c r="K49" s="130"/>
    </row>
    <row r="50" spans="1:11" ht="18.75" x14ac:dyDescent="0.3">
      <c r="A50" s="41" t="s">
        <v>22</v>
      </c>
      <c r="B50" s="42"/>
      <c r="C50" s="43"/>
      <c r="D50" s="73"/>
      <c r="E50" s="43"/>
      <c r="F50" s="73"/>
      <c r="G50" s="43"/>
      <c r="H50" s="73"/>
      <c r="I50" s="44"/>
      <c r="J50" s="112">
        <f>J42+J48</f>
        <v>677271.75</v>
      </c>
      <c r="K50" s="141"/>
    </row>
    <row r="51" spans="1:11" ht="18.75" x14ac:dyDescent="0.3">
      <c r="A51" s="34"/>
      <c r="B51" s="45"/>
      <c r="C51" s="46"/>
      <c r="D51" s="74"/>
      <c r="E51" s="46"/>
      <c r="F51" s="74"/>
      <c r="G51" s="46"/>
      <c r="H51" s="74"/>
      <c r="I51" s="47"/>
      <c r="J51" s="101"/>
      <c r="K51" s="129"/>
    </row>
    <row r="52" spans="1:11" x14ac:dyDescent="0.25">
      <c r="A52" s="211" t="s">
        <v>41</v>
      </c>
      <c r="B52" s="211"/>
      <c r="C52" s="211"/>
      <c r="D52" s="211"/>
      <c r="E52" s="48" t="s">
        <v>37</v>
      </c>
      <c r="F52" s="82">
        <f>J38</f>
        <v>252600.48499999999</v>
      </c>
      <c r="G52" s="49" t="s">
        <v>32</v>
      </c>
      <c r="H52" s="86">
        <f>J50</f>
        <v>677271.75</v>
      </c>
      <c r="I52" s="52"/>
      <c r="J52" s="102" t="s">
        <v>33</v>
      </c>
      <c r="K52" s="142"/>
    </row>
    <row r="53" spans="1:11" x14ac:dyDescent="0.25">
      <c r="A53" s="205" t="s">
        <v>36</v>
      </c>
      <c r="B53" s="205"/>
      <c r="C53" s="205"/>
      <c r="D53" s="205"/>
      <c r="E53" s="50"/>
      <c r="F53" s="83"/>
      <c r="G53" s="50"/>
      <c r="H53" s="83"/>
      <c r="I53" s="50"/>
      <c r="J53" s="83"/>
      <c r="K53" s="143"/>
    </row>
    <row r="54" spans="1:11" x14ac:dyDescent="0.25">
      <c r="A54" s="205" t="s">
        <v>35</v>
      </c>
      <c r="B54" s="205"/>
      <c r="C54" s="205"/>
      <c r="D54" s="205"/>
      <c r="E54" s="48" t="s">
        <v>37</v>
      </c>
      <c r="F54" s="82">
        <f>+J45</f>
        <v>266400</v>
      </c>
      <c r="G54" s="51" t="s">
        <v>34</v>
      </c>
      <c r="H54" s="86">
        <f>J41</f>
        <v>0</v>
      </c>
      <c r="I54" s="52"/>
      <c r="J54" s="102" t="s">
        <v>33</v>
      </c>
      <c r="K54" s="142"/>
    </row>
  </sheetData>
  <sheetProtection formatCells="0" formatColumns="0" formatRows="0" insertColumns="0" insertRows="0" deleteColumns="0" deleteRows="0"/>
  <mergeCells count="21">
    <mergeCell ref="D6:F6"/>
    <mergeCell ref="G6:J6"/>
    <mergeCell ref="A1:C5"/>
    <mergeCell ref="D1:H3"/>
    <mergeCell ref="J1:J2"/>
    <mergeCell ref="D4:F4"/>
    <mergeCell ref="G4:J4"/>
    <mergeCell ref="D5:F5"/>
    <mergeCell ref="G5:J5"/>
    <mergeCell ref="A54:D54"/>
    <mergeCell ref="B38:H38"/>
    <mergeCell ref="F40:H40"/>
    <mergeCell ref="F41:H41"/>
    <mergeCell ref="F42:H42"/>
    <mergeCell ref="F44:H44"/>
    <mergeCell ref="F45:H45"/>
    <mergeCell ref="F46:H46"/>
    <mergeCell ref="F47:H47"/>
    <mergeCell ref="F48:H48"/>
    <mergeCell ref="A52:D52"/>
    <mergeCell ref="A53:D53"/>
  </mergeCells>
  <hyperlinks>
    <hyperlink ref="B6" r:id="rId1"/>
  </hyperlinks>
  <pageMargins left="0.7" right="0.7" top="0.75" bottom="0.75" header="0.3" footer="0.3"/>
  <pageSetup scale="56" orientation="landscape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59"/>
  <sheetViews>
    <sheetView zoomScaleSheetLayoutView="100" workbookViewId="0">
      <selection activeCell="M36" sqref="M36"/>
    </sheetView>
  </sheetViews>
  <sheetFormatPr defaultColWidth="8.85546875" defaultRowHeight="15" x14ac:dyDescent="0.25"/>
  <cols>
    <col min="1" max="1" width="25.28515625" customWidth="1"/>
    <col min="2" max="2" width="28" customWidth="1"/>
    <col min="3" max="3" width="6.7109375" customWidth="1"/>
    <col min="4" max="4" width="10" style="77" bestFit="1" customWidth="1"/>
    <col min="5" max="5" width="6.7109375" customWidth="1"/>
    <col min="6" max="6" width="10" style="77" bestFit="1" customWidth="1"/>
    <col min="7" max="7" width="7.7109375" customWidth="1"/>
    <col min="8" max="8" width="10" style="77" bestFit="1" customWidth="1"/>
    <col min="9" max="9" width="2.28515625" customWidth="1"/>
    <col min="10" max="10" width="12.140625" style="77" bestFit="1" customWidth="1"/>
    <col min="11" max="11" width="12.85546875" style="77" bestFit="1" customWidth="1"/>
    <col min="12" max="12" width="15.42578125" style="77" bestFit="1" customWidth="1"/>
    <col min="13" max="13" width="3.28515625" style="126" customWidth="1"/>
    <col min="15" max="19" width="10.42578125" bestFit="1" customWidth="1"/>
  </cols>
  <sheetData>
    <row r="1" spans="1:19" ht="15" customHeight="1" x14ac:dyDescent="0.25">
      <c r="A1" s="216"/>
      <c r="B1" s="216"/>
      <c r="C1" s="216"/>
      <c r="D1" s="217" t="s">
        <v>26</v>
      </c>
      <c r="E1" s="217"/>
      <c r="F1" s="217"/>
      <c r="G1" s="217"/>
      <c r="H1" s="217"/>
      <c r="I1" s="114"/>
      <c r="J1" s="87"/>
      <c r="K1" s="87"/>
      <c r="L1" s="222" t="s">
        <v>42</v>
      </c>
      <c r="M1" s="124"/>
    </row>
    <row r="2" spans="1:19" ht="15" customHeight="1" x14ac:dyDescent="0.25">
      <c r="A2" s="216"/>
      <c r="B2" s="216"/>
      <c r="C2" s="216"/>
      <c r="D2" s="217"/>
      <c r="E2" s="217"/>
      <c r="F2" s="217"/>
      <c r="G2" s="217"/>
      <c r="H2" s="217"/>
      <c r="I2" s="114"/>
      <c r="J2" s="87"/>
      <c r="K2" s="87"/>
      <c r="L2" s="223"/>
      <c r="M2" s="125"/>
    </row>
    <row r="3" spans="1:19" ht="33" x14ac:dyDescent="0.25">
      <c r="A3" s="216"/>
      <c r="B3" s="216"/>
      <c r="C3" s="216"/>
      <c r="D3" s="217"/>
      <c r="E3" s="217"/>
      <c r="F3" s="217"/>
      <c r="G3" s="217"/>
      <c r="H3" s="217"/>
      <c r="I3" s="114"/>
      <c r="J3" s="87"/>
      <c r="K3" s="87"/>
    </row>
    <row r="4" spans="1:19" x14ac:dyDescent="0.25">
      <c r="A4" s="216"/>
      <c r="B4" s="216"/>
      <c r="C4" s="216"/>
      <c r="D4" s="145"/>
      <c r="E4" s="145"/>
      <c r="F4" s="84" t="s">
        <v>71</v>
      </c>
      <c r="G4" s="225" t="s">
        <v>46</v>
      </c>
      <c r="H4" s="225"/>
      <c r="I4" s="225"/>
      <c r="J4" s="225"/>
      <c r="K4" s="225"/>
      <c r="L4" s="225"/>
      <c r="M4" s="127"/>
    </row>
    <row r="5" spans="1:19" x14ac:dyDescent="0.25">
      <c r="A5" s="216"/>
      <c r="B5" s="216"/>
      <c r="C5" s="216"/>
      <c r="D5" s="224"/>
      <c r="E5" s="224"/>
      <c r="F5" s="84"/>
      <c r="G5" s="225" t="s">
        <v>43</v>
      </c>
      <c r="H5" s="225"/>
      <c r="I5" s="225"/>
      <c r="J5" s="225"/>
      <c r="K5" s="225"/>
      <c r="L5" s="225"/>
      <c r="M5" s="127"/>
    </row>
    <row r="6" spans="1:19" x14ac:dyDescent="0.25">
      <c r="B6" s="1" t="s">
        <v>38</v>
      </c>
      <c r="D6" s="218"/>
      <c r="E6" s="218"/>
      <c r="F6" s="85"/>
      <c r="G6" s="219" t="s">
        <v>68</v>
      </c>
      <c r="H6" s="219"/>
      <c r="I6" s="219"/>
      <c r="J6" s="219"/>
      <c r="K6" s="219"/>
      <c r="L6" s="219"/>
      <c r="M6" s="128"/>
    </row>
    <row r="7" spans="1:19" x14ac:dyDescent="0.25">
      <c r="A7" s="21"/>
      <c r="B7" s="2" t="s">
        <v>0</v>
      </c>
      <c r="C7" s="110" t="s">
        <v>1</v>
      </c>
      <c r="D7" s="116" t="s">
        <v>2</v>
      </c>
      <c r="E7" s="110" t="s">
        <v>1</v>
      </c>
      <c r="F7" s="116" t="s">
        <v>3</v>
      </c>
      <c r="G7" s="110" t="s">
        <v>1</v>
      </c>
      <c r="H7" s="116" t="s">
        <v>4</v>
      </c>
      <c r="I7" s="116"/>
      <c r="J7" s="90"/>
      <c r="K7" s="90"/>
      <c r="L7" s="91" t="s">
        <v>5</v>
      </c>
      <c r="M7" s="129"/>
    </row>
    <row r="8" spans="1:19" ht="23.25" customHeight="1" x14ac:dyDescent="0.25">
      <c r="A8" s="22"/>
      <c r="B8" s="56"/>
      <c r="C8" s="23"/>
      <c r="D8" s="117" t="s">
        <v>44</v>
      </c>
      <c r="E8" s="23"/>
      <c r="F8" s="117" t="s">
        <v>45</v>
      </c>
      <c r="G8" s="23"/>
      <c r="H8" s="117" t="s">
        <v>65</v>
      </c>
      <c r="I8" s="117"/>
      <c r="J8" s="214"/>
      <c r="K8" s="215"/>
      <c r="L8" s="92"/>
      <c r="M8" s="130"/>
    </row>
    <row r="9" spans="1:19" ht="23.25" customHeight="1" x14ac:dyDescent="0.25">
      <c r="A9" s="22"/>
      <c r="B9" s="56"/>
      <c r="C9" s="23"/>
      <c r="D9" s="64" t="s">
        <v>51</v>
      </c>
      <c r="E9" s="23"/>
      <c r="F9" s="64" t="s">
        <v>51</v>
      </c>
      <c r="G9" s="23"/>
      <c r="H9" s="64" t="s">
        <v>51</v>
      </c>
      <c r="I9" s="117"/>
      <c r="J9" s="64" t="s">
        <v>53</v>
      </c>
      <c r="K9" s="64" t="s">
        <v>54</v>
      </c>
      <c r="L9" s="92"/>
      <c r="M9" s="130"/>
    </row>
    <row r="10" spans="1:19" x14ac:dyDescent="0.25">
      <c r="A10" s="2" t="s">
        <v>6</v>
      </c>
      <c r="B10" s="3"/>
      <c r="C10" s="4"/>
      <c r="D10" s="65"/>
      <c r="E10" s="4"/>
      <c r="F10" s="65"/>
      <c r="G10" s="4"/>
      <c r="H10" s="65"/>
      <c r="I10" s="5"/>
      <c r="J10" s="65"/>
      <c r="K10" s="65"/>
      <c r="L10" s="65"/>
      <c r="M10" s="130"/>
    </row>
    <row r="11" spans="1:19" x14ac:dyDescent="0.25">
      <c r="A11" s="6" t="s">
        <v>43</v>
      </c>
      <c r="B11" s="6" t="s">
        <v>58</v>
      </c>
      <c r="C11" s="7">
        <v>0</v>
      </c>
      <c r="D11" s="61">
        <v>0</v>
      </c>
      <c r="E11" s="7">
        <v>0</v>
      </c>
      <c r="F11" s="61">
        <v>0</v>
      </c>
      <c r="G11" s="55">
        <v>0.16500000000000001</v>
      </c>
      <c r="H11" s="61">
        <v>15453</v>
      </c>
      <c r="I11" s="8"/>
      <c r="J11" s="61">
        <f>+D11+F11+H11</f>
        <v>15453</v>
      </c>
      <c r="K11" s="61">
        <v>0</v>
      </c>
      <c r="L11" s="62">
        <f>+J11+K11</f>
        <v>15453</v>
      </c>
      <c r="M11" s="131"/>
      <c r="O11" s="121"/>
      <c r="P11" s="121"/>
      <c r="Q11" s="121"/>
      <c r="R11" s="121"/>
      <c r="S11" s="121"/>
    </row>
    <row r="12" spans="1:19" x14ac:dyDescent="0.25">
      <c r="A12" s="6" t="s">
        <v>43</v>
      </c>
      <c r="B12" s="9" t="s">
        <v>57</v>
      </c>
      <c r="C12" s="7">
        <v>1</v>
      </c>
      <c r="D12" s="63">
        <v>19357</v>
      </c>
      <c r="E12" s="7">
        <v>1</v>
      </c>
      <c r="F12" s="63">
        <v>19938</v>
      </c>
      <c r="G12" s="7">
        <v>1</v>
      </c>
      <c r="H12" s="63">
        <v>20536</v>
      </c>
      <c r="I12" s="8"/>
      <c r="J12" s="63">
        <f>+D12+F12+H12</f>
        <v>59831</v>
      </c>
      <c r="K12" s="63">
        <v>0</v>
      </c>
      <c r="L12" s="93">
        <f t="shared" ref="L12:L13" si="0">+J12+K12</f>
        <v>59831</v>
      </c>
      <c r="M12" s="132"/>
      <c r="O12" s="121"/>
      <c r="P12" s="121"/>
      <c r="Q12" s="121"/>
      <c r="R12" s="121"/>
      <c r="S12" s="121"/>
    </row>
    <row r="13" spans="1:19" x14ac:dyDescent="0.25">
      <c r="A13" s="6" t="s">
        <v>59</v>
      </c>
      <c r="B13" s="6" t="s">
        <v>60</v>
      </c>
      <c r="C13" s="7">
        <v>1</v>
      </c>
      <c r="D13" s="63">
        <v>3630</v>
      </c>
      <c r="E13" s="7">
        <v>1</v>
      </c>
      <c r="F13" s="63">
        <v>3993</v>
      </c>
      <c r="G13" s="7">
        <v>1</v>
      </c>
      <c r="H13" s="63">
        <v>4392</v>
      </c>
      <c r="I13" s="8"/>
      <c r="J13" s="63">
        <f>+D13+F13+H13</f>
        <v>12015</v>
      </c>
      <c r="K13" s="63">
        <v>0</v>
      </c>
      <c r="L13" s="93">
        <f t="shared" si="0"/>
        <v>12015</v>
      </c>
      <c r="M13" s="132"/>
      <c r="N13" s="120"/>
      <c r="O13" s="121"/>
      <c r="P13" s="121"/>
      <c r="Q13" s="121"/>
      <c r="R13" s="121"/>
      <c r="S13" s="121"/>
    </row>
    <row r="14" spans="1:19" s="106" customFormat="1" x14ac:dyDescent="0.25">
      <c r="A14" s="2" t="s">
        <v>61</v>
      </c>
      <c r="B14" s="2"/>
      <c r="C14" s="104"/>
      <c r="D14" s="68">
        <f>SUM(D11:D13)</f>
        <v>22987</v>
      </c>
      <c r="E14" s="104"/>
      <c r="F14" s="68">
        <f>SUM(F11:F13)</f>
        <v>23931</v>
      </c>
      <c r="G14" s="104"/>
      <c r="H14" s="68">
        <f>SUM(H11:H13)</f>
        <v>40381</v>
      </c>
      <c r="I14" s="17"/>
      <c r="J14" s="68">
        <f>SUM(J11:J13)</f>
        <v>87299</v>
      </c>
      <c r="K14" s="68">
        <f>SUM(K11:K13)</f>
        <v>0</v>
      </c>
      <c r="L14" s="105">
        <f>SUM(L11:L13)</f>
        <v>87299</v>
      </c>
      <c r="M14" s="133"/>
    </row>
    <row r="15" spans="1:19" x14ac:dyDescent="0.25">
      <c r="A15" s="10"/>
      <c r="B15" s="10"/>
      <c r="C15" s="11"/>
      <c r="D15" s="66"/>
      <c r="E15" s="11"/>
      <c r="F15" s="66"/>
      <c r="G15" s="11"/>
      <c r="H15" s="66"/>
      <c r="I15" s="12"/>
      <c r="J15" s="66"/>
      <c r="K15" s="66"/>
      <c r="L15" s="94"/>
      <c r="M15" s="132"/>
    </row>
    <row r="16" spans="1:19" x14ac:dyDescent="0.25">
      <c r="A16" s="2" t="s">
        <v>7</v>
      </c>
      <c r="B16" s="3"/>
      <c r="C16" s="13"/>
      <c r="D16" s="67"/>
      <c r="E16" s="13"/>
      <c r="F16" s="67"/>
      <c r="G16" s="13"/>
      <c r="H16" s="67"/>
      <c r="I16" s="14"/>
      <c r="J16" s="67"/>
      <c r="K16" s="67"/>
      <c r="L16" s="94"/>
      <c r="M16" s="132"/>
      <c r="P16" s="122"/>
      <c r="Q16" s="122"/>
      <c r="R16" s="122"/>
    </row>
    <row r="17" spans="1:18" x14ac:dyDescent="0.25">
      <c r="A17" s="6" t="s">
        <v>43</v>
      </c>
      <c r="B17" s="6"/>
      <c r="C17" s="7">
        <v>0.26</v>
      </c>
      <c r="D17" s="63">
        <f>+D12*C17</f>
        <v>5032.8200000000006</v>
      </c>
      <c r="E17" s="53">
        <v>0.26</v>
      </c>
      <c r="F17" s="63">
        <f>+E17*F12</f>
        <v>5183.88</v>
      </c>
      <c r="G17" s="103">
        <v>0.26</v>
      </c>
      <c r="H17" s="63">
        <f>+G17*H11+G17*H12</f>
        <v>9357.1400000000012</v>
      </c>
      <c r="I17" s="8"/>
      <c r="J17" s="63">
        <f>+D17+F17+H17</f>
        <v>19573.840000000004</v>
      </c>
      <c r="K17" s="63">
        <v>0</v>
      </c>
      <c r="L17" s="93">
        <f>+J17+K17</f>
        <v>19573.840000000004</v>
      </c>
      <c r="M17" s="132"/>
      <c r="P17" s="121"/>
    </row>
    <row r="18" spans="1:18" x14ac:dyDescent="0.25">
      <c r="A18" s="6" t="s">
        <v>59</v>
      </c>
      <c r="B18" s="6"/>
      <c r="C18" s="7">
        <v>0.1</v>
      </c>
      <c r="D18" s="63">
        <f>0.1*D13</f>
        <v>363</v>
      </c>
      <c r="E18" s="7">
        <v>0.1</v>
      </c>
      <c r="F18" s="63">
        <f>0.1*F13</f>
        <v>399.3</v>
      </c>
      <c r="G18" s="53">
        <v>0.1</v>
      </c>
      <c r="H18" s="63">
        <f>0.1*H13</f>
        <v>439.20000000000005</v>
      </c>
      <c r="I18" s="8"/>
      <c r="J18" s="63">
        <f>+D18+F18+H18</f>
        <v>1201.5</v>
      </c>
      <c r="K18" s="63">
        <v>0</v>
      </c>
      <c r="L18" s="93">
        <f>+J18+K18</f>
        <v>1201.5</v>
      </c>
      <c r="M18" s="132"/>
      <c r="P18" s="121"/>
      <c r="Q18" s="121"/>
      <c r="R18" s="121"/>
    </row>
    <row r="19" spans="1:18" s="106" customFormat="1" x14ac:dyDescent="0.25">
      <c r="A19" s="2" t="s">
        <v>62</v>
      </c>
      <c r="B19" s="2"/>
      <c r="C19" s="104"/>
      <c r="D19" s="68">
        <f>SUM(D17:D18)</f>
        <v>5395.8200000000006</v>
      </c>
      <c r="E19" s="104"/>
      <c r="F19" s="68">
        <f>SUM(F17:F18)</f>
        <v>5583.18</v>
      </c>
      <c r="G19" s="107"/>
      <c r="H19" s="68">
        <f>SUM(H17:H18)</f>
        <v>9796.340000000002</v>
      </c>
      <c r="I19" s="17"/>
      <c r="J19" s="68">
        <f>SUM(J17:J18)</f>
        <v>20775.340000000004</v>
      </c>
      <c r="K19" s="68">
        <f>SUM(K17:K18)</f>
        <v>0</v>
      </c>
      <c r="L19" s="80">
        <f>SUM(L17:L18)</f>
        <v>20775.340000000004</v>
      </c>
      <c r="M19" s="134"/>
      <c r="P19" s="123"/>
    </row>
    <row r="20" spans="1:18" x14ac:dyDescent="0.25">
      <c r="A20" s="10"/>
      <c r="B20" s="10"/>
      <c r="C20" s="11"/>
      <c r="D20" s="66"/>
      <c r="E20" s="11"/>
      <c r="F20" s="66"/>
      <c r="G20" s="11"/>
      <c r="H20" s="66"/>
      <c r="I20" s="12"/>
      <c r="J20" s="66"/>
      <c r="K20" s="66"/>
      <c r="L20" s="94"/>
      <c r="M20" s="132"/>
    </row>
    <row r="21" spans="1:18" x14ac:dyDescent="0.25">
      <c r="A21" s="2" t="s">
        <v>8</v>
      </c>
      <c r="B21" s="3"/>
      <c r="C21" s="13"/>
      <c r="D21" s="67"/>
      <c r="E21" s="13"/>
      <c r="F21" s="67"/>
      <c r="G21" s="13"/>
      <c r="H21" s="67"/>
      <c r="I21" s="14"/>
      <c r="J21" s="67"/>
      <c r="K21" s="67"/>
      <c r="L21" s="94"/>
      <c r="M21" s="132"/>
    </row>
    <row r="22" spans="1:18" x14ac:dyDescent="0.25">
      <c r="A22" s="6" t="s">
        <v>48</v>
      </c>
      <c r="B22" s="6" t="s">
        <v>47</v>
      </c>
      <c r="C22" s="15"/>
      <c r="D22" s="63">
        <v>60000</v>
      </c>
      <c r="E22" s="15"/>
      <c r="F22" s="63">
        <v>60000</v>
      </c>
      <c r="G22" s="15"/>
      <c r="H22" s="63">
        <v>60000</v>
      </c>
      <c r="I22" s="8"/>
      <c r="J22" s="63">
        <v>0</v>
      </c>
      <c r="K22" s="63">
        <f>+D22+F22+H22</f>
        <v>180000</v>
      </c>
      <c r="L22" s="93">
        <f>J22+K22</f>
        <v>180000</v>
      </c>
      <c r="M22" s="132"/>
    </row>
    <row r="23" spans="1:18" ht="30" x14ac:dyDescent="0.25">
      <c r="A23" s="6" t="s">
        <v>56</v>
      </c>
      <c r="B23" s="6" t="s">
        <v>64</v>
      </c>
      <c r="C23" s="15"/>
      <c r="D23" s="63">
        <f>1200+9600+4800+9600+2400+1200</f>
        <v>28800</v>
      </c>
      <c r="E23" s="15"/>
      <c r="F23" s="63">
        <f>1200+9600+4800+9600+2400+1200</f>
        <v>28800</v>
      </c>
      <c r="G23" s="15"/>
      <c r="H23" s="63">
        <f>1200+9600+4800+9600+2400+1200</f>
        <v>28800</v>
      </c>
      <c r="I23" s="8"/>
      <c r="J23" s="63">
        <v>0</v>
      </c>
      <c r="K23" s="63">
        <f>+D23+F23+H23</f>
        <v>86400</v>
      </c>
      <c r="L23" s="93">
        <f>J23+K23</f>
        <v>86400</v>
      </c>
      <c r="M23" s="132"/>
    </row>
    <row r="24" spans="1:18" s="106" customFormat="1" x14ac:dyDescent="0.25">
      <c r="A24" s="2" t="s">
        <v>63</v>
      </c>
      <c r="B24" s="2"/>
      <c r="C24" s="16"/>
      <c r="D24" s="68">
        <f>SUM(D22:D23)</f>
        <v>88800</v>
      </c>
      <c r="E24" s="16"/>
      <c r="F24" s="68">
        <f>SUM(F22:F23)</f>
        <v>88800</v>
      </c>
      <c r="G24" s="16"/>
      <c r="H24" s="68">
        <f>SUM(H22:H23)</f>
        <v>88800</v>
      </c>
      <c r="I24" s="17"/>
      <c r="J24" s="68">
        <f>SUM(J22:J23)</f>
        <v>0</v>
      </c>
      <c r="K24" s="68">
        <f>SUM(K22:K23)</f>
        <v>266400</v>
      </c>
      <c r="L24" s="105">
        <f>SUM(L22:L23)</f>
        <v>266400</v>
      </c>
      <c r="M24" s="133"/>
    </row>
    <row r="25" spans="1:18" x14ac:dyDescent="0.25">
      <c r="A25" s="10"/>
      <c r="B25" s="10"/>
      <c r="C25" s="11"/>
      <c r="D25" s="66"/>
      <c r="E25" s="11"/>
      <c r="F25" s="66"/>
      <c r="G25" s="11"/>
      <c r="H25" s="66"/>
      <c r="I25" s="12"/>
      <c r="J25" s="66"/>
      <c r="K25" s="66"/>
      <c r="L25" s="94"/>
      <c r="M25" s="132"/>
    </row>
    <row r="26" spans="1:18" x14ac:dyDescent="0.25">
      <c r="A26" s="2" t="s">
        <v>9</v>
      </c>
      <c r="B26" s="3"/>
      <c r="C26" s="13"/>
      <c r="D26" s="67"/>
      <c r="E26" s="13"/>
      <c r="F26" s="67"/>
      <c r="G26" s="13"/>
      <c r="H26" s="67"/>
      <c r="I26" s="14"/>
      <c r="J26" s="67"/>
      <c r="K26" s="67"/>
      <c r="L26" s="94"/>
      <c r="M26" s="132"/>
    </row>
    <row r="27" spans="1:18" ht="15" customHeight="1" x14ac:dyDescent="0.25">
      <c r="A27" s="6"/>
      <c r="B27" s="6"/>
      <c r="C27" s="15"/>
      <c r="D27" s="63">
        <v>0</v>
      </c>
      <c r="E27" s="54"/>
      <c r="F27" s="63">
        <v>0</v>
      </c>
      <c r="G27" s="54"/>
      <c r="H27" s="63">
        <v>0</v>
      </c>
      <c r="I27" s="57"/>
      <c r="J27" s="63">
        <v>0</v>
      </c>
      <c r="K27" s="63">
        <v>0</v>
      </c>
      <c r="L27" s="93">
        <f>J27+K27</f>
        <v>0</v>
      </c>
      <c r="M27" s="132"/>
    </row>
    <row r="28" spans="1:18" x14ac:dyDescent="0.25">
      <c r="A28" s="10"/>
      <c r="B28" s="10"/>
      <c r="C28" s="11"/>
      <c r="D28" s="66"/>
      <c r="E28" s="11"/>
      <c r="F28" s="66"/>
      <c r="G28" s="11"/>
      <c r="H28" s="66"/>
      <c r="I28" s="12"/>
      <c r="J28" s="66"/>
      <c r="K28" s="66"/>
      <c r="L28" s="94"/>
      <c r="M28" s="132"/>
    </row>
    <row r="29" spans="1:18" x14ac:dyDescent="0.25">
      <c r="A29" s="2" t="s">
        <v>10</v>
      </c>
      <c r="B29" s="3"/>
      <c r="C29" s="13"/>
      <c r="D29" s="67"/>
      <c r="E29" s="13"/>
      <c r="F29" s="67"/>
      <c r="G29" s="13"/>
      <c r="H29" s="67"/>
      <c r="I29" s="14"/>
      <c r="J29" s="67"/>
      <c r="K29" s="67"/>
      <c r="L29" s="94"/>
      <c r="M29" s="132"/>
    </row>
    <row r="30" spans="1:18" x14ac:dyDescent="0.25">
      <c r="A30" s="6" t="s">
        <v>49</v>
      </c>
      <c r="B30" s="6"/>
      <c r="C30" s="15"/>
      <c r="D30" s="63">
        <v>0</v>
      </c>
      <c r="E30" s="15"/>
      <c r="F30" s="63">
        <v>0</v>
      </c>
      <c r="G30" s="15"/>
      <c r="H30" s="63">
        <v>0</v>
      </c>
      <c r="I30" s="8"/>
      <c r="J30" s="63">
        <v>0</v>
      </c>
      <c r="K30" s="63">
        <v>0</v>
      </c>
      <c r="L30" s="93">
        <f>J30+K30</f>
        <v>0</v>
      </c>
      <c r="M30" s="132"/>
    </row>
    <row r="31" spans="1:18" x14ac:dyDescent="0.25">
      <c r="A31" s="10"/>
      <c r="B31" s="10"/>
      <c r="C31" s="11"/>
      <c r="D31" s="66"/>
      <c r="E31" s="11"/>
      <c r="F31" s="66"/>
      <c r="G31" s="11"/>
      <c r="H31" s="66"/>
      <c r="I31" s="12"/>
      <c r="J31" s="66"/>
      <c r="K31" s="66"/>
      <c r="L31" s="94"/>
      <c r="M31" s="132"/>
    </row>
    <row r="32" spans="1:18" x14ac:dyDescent="0.25">
      <c r="A32" s="2" t="s">
        <v>11</v>
      </c>
      <c r="B32" s="3"/>
      <c r="C32" s="13"/>
      <c r="D32" s="67"/>
      <c r="E32" s="13"/>
      <c r="F32" s="67"/>
      <c r="G32" s="13"/>
      <c r="H32" s="67"/>
      <c r="I32" s="14"/>
      <c r="J32" s="67"/>
      <c r="K32" s="67"/>
      <c r="L32" s="94"/>
      <c r="M32" s="132"/>
    </row>
    <row r="33" spans="1:13" x14ac:dyDescent="0.25">
      <c r="A33" s="6"/>
      <c r="B33" s="6"/>
      <c r="C33" s="15"/>
      <c r="D33" s="63">
        <v>0</v>
      </c>
      <c r="E33" s="15"/>
      <c r="F33" s="63">
        <v>0</v>
      </c>
      <c r="G33" s="54"/>
      <c r="H33" s="63">
        <v>0</v>
      </c>
      <c r="I33" s="8"/>
      <c r="J33" s="63">
        <v>0</v>
      </c>
      <c r="K33" s="63">
        <v>0</v>
      </c>
      <c r="L33" s="93">
        <f>J33+K33</f>
        <v>0</v>
      </c>
      <c r="M33" s="132"/>
    </row>
    <row r="34" spans="1:13" x14ac:dyDescent="0.25">
      <c r="A34" s="10"/>
      <c r="B34" s="10"/>
      <c r="C34" s="11"/>
      <c r="D34" s="66"/>
      <c r="E34" s="11"/>
      <c r="F34" s="66"/>
      <c r="G34" s="58"/>
      <c r="H34" s="66"/>
      <c r="I34" s="12"/>
      <c r="J34" s="66"/>
      <c r="K34" s="66"/>
      <c r="L34" s="94"/>
      <c r="M34" s="132"/>
    </row>
    <row r="35" spans="1:13" x14ac:dyDescent="0.25">
      <c r="A35" s="2" t="s">
        <v>12</v>
      </c>
      <c r="B35" s="3"/>
      <c r="C35" s="13"/>
      <c r="D35" s="67"/>
      <c r="E35" s="13"/>
      <c r="F35" s="67"/>
      <c r="G35" s="59"/>
      <c r="H35" s="67"/>
      <c r="I35" s="14"/>
      <c r="J35" s="67"/>
      <c r="K35" s="67"/>
      <c r="L35" s="94"/>
      <c r="M35" s="132"/>
    </row>
    <row r="36" spans="1:13" ht="30" x14ac:dyDescent="0.25">
      <c r="A36" s="6" t="s">
        <v>70</v>
      </c>
      <c r="B36" s="6"/>
      <c r="C36" s="15"/>
      <c r="D36" s="63">
        <v>0</v>
      </c>
      <c r="E36" s="15"/>
      <c r="F36" s="63">
        <v>0</v>
      </c>
      <c r="G36" s="54"/>
      <c r="H36" s="63">
        <v>0</v>
      </c>
      <c r="I36" s="8"/>
      <c r="J36" s="63">
        <v>0</v>
      </c>
      <c r="K36" s="63">
        <v>0</v>
      </c>
      <c r="L36" s="93">
        <f>J36+K36</f>
        <v>0</v>
      </c>
      <c r="M36" s="132"/>
    </row>
    <row r="37" spans="1:13" x14ac:dyDescent="0.25">
      <c r="A37" s="10"/>
      <c r="B37" s="10"/>
      <c r="C37" s="11"/>
      <c r="D37" s="66"/>
      <c r="E37" s="11"/>
      <c r="F37" s="66"/>
      <c r="G37" s="11"/>
      <c r="H37" s="66"/>
      <c r="I37" s="12"/>
      <c r="J37" s="66"/>
      <c r="K37" s="66"/>
      <c r="L37" s="94"/>
      <c r="M37" s="132"/>
    </row>
    <row r="38" spans="1:13" x14ac:dyDescent="0.25">
      <c r="A38" s="2" t="s">
        <v>13</v>
      </c>
      <c r="B38" s="2" t="s">
        <v>14</v>
      </c>
      <c r="C38" s="16"/>
      <c r="D38" s="68">
        <f>+D14+D19+D24+D27+D30+D33+D36</f>
        <v>117182.82</v>
      </c>
      <c r="E38" s="16"/>
      <c r="F38" s="68">
        <f>+F14+F19+F24+F27+F30+F33+F36</f>
        <v>118314.18</v>
      </c>
      <c r="G38" s="16"/>
      <c r="H38" s="68">
        <f>+H14+H19+H24+H27+H30+H33+H36</f>
        <v>138977.34</v>
      </c>
      <c r="I38" s="17"/>
      <c r="J38" s="68">
        <f>+J14+J19+J24+J27+J30+J33+J36</f>
        <v>108074.34</v>
      </c>
      <c r="K38" s="68">
        <f>+K14+K19+K24+K27+K30+K33+K36</f>
        <v>266400</v>
      </c>
      <c r="L38" s="93">
        <f>+J38+K38</f>
        <v>374474.33999999997</v>
      </c>
      <c r="M38" s="132"/>
    </row>
    <row r="39" spans="1:13" x14ac:dyDescent="0.25">
      <c r="A39" s="10"/>
      <c r="B39" s="10"/>
      <c r="C39" s="11"/>
      <c r="D39" s="66"/>
      <c r="E39" s="11"/>
      <c r="F39" s="66"/>
      <c r="G39" s="11"/>
      <c r="H39" s="66"/>
      <c r="I39" s="12"/>
      <c r="J39" s="66"/>
      <c r="K39" s="66"/>
      <c r="L39" s="94"/>
      <c r="M39" s="132"/>
    </row>
    <row r="40" spans="1:13" x14ac:dyDescent="0.25">
      <c r="A40" s="2" t="s">
        <v>15</v>
      </c>
      <c r="B40" s="18"/>
      <c r="C40" s="19"/>
      <c r="D40" s="69"/>
      <c r="E40" s="19"/>
      <c r="F40" s="69"/>
      <c r="G40" s="19"/>
      <c r="H40" s="69"/>
      <c r="I40" s="19"/>
      <c r="J40" s="69"/>
      <c r="K40" s="69"/>
      <c r="L40" s="95"/>
      <c r="M40" s="135"/>
    </row>
    <row r="41" spans="1:13" ht="64.5" x14ac:dyDescent="0.25">
      <c r="A41" s="6" t="s">
        <v>55</v>
      </c>
      <c r="B41" s="146" t="s">
        <v>69</v>
      </c>
      <c r="C41" s="55">
        <v>0.57499999999999996</v>
      </c>
      <c r="D41" s="70">
        <f>+C41*D14</f>
        <v>13217.525</v>
      </c>
      <c r="E41" s="55">
        <v>0.57499999999999996</v>
      </c>
      <c r="F41" s="70">
        <f>+E41*F14</f>
        <v>13760.324999999999</v>
      </c>
      <c r="G41" s="55">
        <v>0.57499999999999996</v>
      </c>
      <c r="H41" s="144">
        <f>+G41*H14</f>
        <v>23219.074999999997</v>
      </c>
      <c r="I41" s="20"/>
      <c r="J41" s="70">
        <f>+D41+F41+H41</f>
        <v>50196.924999999996</v>
      </c>
      <c r="K41" s="70">
        <v>0</v>
      </c>
      <c r="L41" s="93">
        <f>+J41+K41</f>
        <v>50196.924999999996</v>
      </c>
      <c r="M41" s="132"/>
    </row>
    <row r="42" spans="1:13" x14ac:dyDescent="0.25">
      <c r="A42" s="24"/>
      <c r="B42" s="10"/>
      <c r="C42" s="25"/>
      <c r="D42" s="69"/>
      <c r="E42" s="25"/>
      <c r="F42" s="69"/>
      <c r="G42" s="25"/>
      <c r="H42" s="69"/>
      <c r="I42" s="26"/>
      <c r="J42" s="69"/>
      <c r="K42" s="69"/>
      <c r="L42" s="96"/>
      <c r="M42" s="136"/>
    </row>
    <row r="43" spans="1:13" ht="20.100000000000001" customHeight="1" x14ac:dyDescent="0.25">
      <c r="A43" s="27" t="s">
        <v>39</v>
      </c>
      <c r="B43" s="206" t="s">
        <v>40</v>
      </c>
      <c r="C43" s="207"/>
      <c r="D43" s="207"/>
      <c r="E43" s="207"/>
      <c r="F43" s="207"/>
      <c r="G43" s="207"/>
      <c r="H43" s="88"/>
      <c r="I43" s="113"/>
      <c r="J43" s="108">
        <f>SUM(J38:J42)</f>
        <v>158271.26499999998</v>
      </c>
      <c r="K43" s="108">
        <f>SUM(K38:K42)</f>
        <v>266400</v>
      </c>
      <c r="L43" s="109">
        <f>+J43+K43</f>
        <v>424671.26500000001</v>
      </c>
      <c r="M43" s="137"/>
    </row>
    <row r="44" spans="1:13" x14ac:dyDescent="0.25">
      <c r="A44" s="28"/>
      <c r="B44" s="29"/>
      <c r="C44" s="30"/>
      <c r="D44" s="71"/>
      <c r="E44" s="30"/>
      <c r="F44" s="71"/>
      <c r="G44" s="30"/>
      <c r="H44" s="71"/>
      <c r="I44" s="31"/>
      <c r="J44" s="71"/>
      <c r="K44" s="71"/>
      <c r="L44" s="97"/>
      <c r="M44" s="138"/>
    </row>
    <row r="45" spans="1:13" x14ac:dyDescent="0.25">
      <c r="A45" s="32" t="s">
        <v>31</v>
      </c>
      <c r="B45" s="33"/>
      <c r="C45" s="34" t="s">
        <v>16</v>
      </c>
      <c r="D45" s="72"/>
      <c r="E45" s="36"/>
      <c r="F45" s="209"/>
      <c r="G45" s="209"/>
      <c r="H45" s="89"/>
      <c r="I45" s="118"/>
      <c r="J45" s="89"/>
      <c r="K45" s="89"/>
      <c r="L45" s="111">
        <f>+Primary!J40</f>
        <v>252600.48499999999</v>
      </c>
      <c r="M45" s="139"/>
    </row>
    <row r="46" spans="1:13" x14ac:dyDescent="0.25">
      <c r="A46" s="37"/>
      <c r="B46" s="33"/>
      <c r="C46" s="36"/>
      <c r="D46" s="72"/>
      <c r="E46" s="36"/>
      <c r="F46" s="209"/>
      <c r="G46" s="209"/>
      <c r="H46" s="89"/>
      <c r="I46" s="118"/>
      <c r="J46" s="89"/>
      <c r="K46" s="89"/>
      <c r="L46" s="98">
        <v>0</v>
      </c>
      <c r="M46" s="138"/>
    </row>
    <row r="47" spans="1:13" x14ac:dyDescent="0.25">
      <c r="A47" s="37"/>
      <c r="B47" s="33"/>
      <c r="C47" s="36"/>
      <c r="D47" s="72"/>
      <c r="E47" s="36"/>
      <c r="F47" s="210"/>
      <c r="G47" s="210"/>
      <c r="H47" s="75"/>
      <c r="I47" s="119"/>
      <c r="J47" s="75"/>
      <c r="K47" s="75"/>
      <c r="L47" s="99">
        <f>L45+L46</f>
        <v>252600.48499999999</v>
      </c>
      <c r="M47" s="140"/>
    </row>
    <row r="48" spans="1:13" x14ac:dyDescent="0.25">
      <c r="A48" s="37"/>
      <c r="B48" s="33"/>
      <c r="C48" s="36"/>
      <c r="D48" s="72"/>
      <c r="E48" s="36"/>
      <c r="F48" s="72"/>
      <c r="G48" s="36"/>
      <c r="H48" s="72"/>
      <c r="I48" s="35"/>
      <c r="J48" s="72"/>
      <c r="K48" s="72"/>
      <c r="L48" s="98"/>
      <c r="M48" s="138"/>
    </row>
    <row r="49" spans="1:13" x14ac:dyDescent="0.25">
      <c r="A49" s="38"/>
      <c r="B49" s="39"/>
      <c r="C49" s="34" t="s">
        <v>18</v>
      </c>
      <c r="D49" s="72"/>
      <c r="E49" s="36"/>
      <c r="F49" s="209"/>
      <c r="G49" s="209"/>
      <c r="H49" s="89"/>
      <c r="I49" s="209" t="s">
        <v>19</v>
      </c>
      <c r="J49" s="209"/>
      <c r="K49" s="209"/>
      <c r="L49" s="98">
        <f>+J43</f>
        <v>158271.26499999998</v>
      </c>
      <c r="M49" s="138"/>
    </row>
    <row r="50" spans="1:13" x14ac:dyDescent="0.25">
      <c r="A50" s="37"/>
      <c r="B50" s="33"/>
      <c r="C50" s="36"/>
      <c r="D50" s="72"/>
      <c r="E50" s="36"/>
      <c r="F50" s="209"/>
      <c r="G50" s="209"/>
      <c r="H50" s="89"/>
      <c r="I50" s="209" t="s">
        <v>29</v>
      </c>
      <c r="J50" s="209"/>
      <c r="K50" s="209"/>
      <c r="L50" s="98">
        <f>+K43</f>
        <v>266400</v>
      </c>
      <c r="M50" s="138"/>
    </row>
    <row r="51" spans="1:13" x14ac:dyDescent="0.25">
      <c r="A51" s="37"/>
      <c r="B51" s="33"/>
      <c r="C51" s="36"/>
      <c r="D51" s="72"/>
      <c r="E51" s="36"/>
      <c r="F51" s="209"/>
      <c r="G51" s="209"/>
      <c r="H51" s="89"/>
      <c r="I51" s="209" t="s">
        <v>20</v>
      </c>
      <c r="J51" s="209"/>
      <c r="K51" s="209"/>
      <c r="L51" s="98">
        <v>0</v>
      </c>
      <c r="M51" s="138"/>
    </row>
    <row r="52" spans="1:13" x14ac:dyDescent="0.25">
      <c r="A52" s="37"/>
      <c r="B52" s="33"/>
      <c r="C52" s="36"/>
      <c r="D52" s="72"/>
      <c r="E52" s="36"/>
      <c r="F52" s="209"/>
      <c r="G52" s="209"/>
      <c r="H52" s="89"/>
      <c r="I52" s="209" t="s">
        <v>21</v>
      </c>
      <c r="J52" s="209"/>
      <c r="K52" s="209"/>
      <c r="L52" s="98">
        <v>0</v>
      </c>
      <c r="M52" s="138"/>
    </row>
    <row r="53" spans="1:13" x14ac:dyDescent="0.25">
      <c r="A53" s="37"/>
      <c r="B53" s="33"/>
      <c r="C53" s="36"/>
      <c r="D53" s="72"/>
      <c r="E53" s="36"/>
      <c r="F53" s="210"/>
      <c r="G53" s="209"/>
      <c r="H53" s="89"/>
      <c r="I53" s="210" t="s">
        <v>30</v>
      </c>
      <c r="J53" s="209"/>
      <c r="K53" s="209"/>
      <c r="L53" s="99">
        <f>SUM(L49:L52)</f>
        <v>424671.26500000001</v>
      </c>
      <c r="M53" s="140"/>
    </row>
    <row r="54" spans="1:13" x14ac:dyDescent="0.25">
      <c r="A54" s="38"/>
      <c r="B54" s="40"/>
      <c r="C54" s="36"/>
      <c r="D54" s="72"/>
      <c r="E54" s="36"/>
      <c r="F54" s="72"/>
      <c r="G54" s="36"/>
      <c r="H54" s="72"/>
      <c r="I54" s="35"/>
      <c r="J54" s="72"/>
      <c r="K54" s="72"/>
      <c r="L54" s="100"/>
      <c r="M54" s="130"/>
    </row>
    <row r="55" spans="1:13" ht="18.75" x14ac:dyDescent="0.3">
      <c r="A55" s="41" t="s">
        <v>22</v>
      </c>
      <c r="B55" s="42"/>
      <c r="C55" s="43"/>
      <c r="D55" s="73"/>
      <c r="E55" s="43"/>
      <c r="F55" s="73"/>
      <c r="G55" s="43"/>
      <c r="H55" s="73"/>
      <c r="I55" s="44"/>
      <c r="J55" s="73"/>
      <c r="K55" s="73"/>
      <c r="L55" s="112">
        <f>L47+L53</f>
        <v>677271.75</v>
      </c>
      <c r="M55" s="141"/>
    </row>
    <row r="56" spans="1:13" ht="18.75" x14ac:dyDescent="0.3">
      <c r="A56" s="34"/>
      <c r="B56" s="45"/>
      <c r="C56" s="46"/>
      <c r="D56" s="74"/>
      <c r="E56" s="46"/>
      <c r="F56" s="74"/>
      <c r="G56" s="46"/>
      <c r="H56" s="74"/>
      <c r="I56" s="47"/>
      <c r="J56" s="74"/>
      <c r="K56" s="74"/>
      <c r="L56" s="101"/>
      <c r="M56" s="129"/>
    </row>
    <row r="57" spans="1:13" x14ac:dyDescent="0.25">
      <c r="A57" s="211" t="s">
        <v>41</v>
      </c>
      <c r="B57" s="211"/>
      <c r="C57" s="211"/>
      <c r="D57" s="75"/>
      <c r="E57" s="48" t="s">
        <v>37</v>
      </c>
      <c r="F57" s="82"/>
      <c r="G57" s="49" t="s">
        <v>32</v>
      </c>
      <c r="H57" s="86"/>
      <c r="I57" s="52"/>
      <c r="J57" s="86"/>
      <c r="K57" s="86"/>
      <c r="L57" s="102" t="s">
        <v>33</v>
      </c>
      <c r="M57" s="142"/>
    </row>
    <row r="58" spans="1:13" x14ac:dyDescent="0.25">
      <c r="A58" s="205" t="s">
        <v>36</v>
      </c>
      <c r="B58" s="205"/>
      <c r="C58" s="205"/>
      <c r="D58" s="76"/>
      <c r="E58" s="50"/>
      <c r="F58" s="83"/>
      <c r="G58" s="50"/>
      <c r="H58" s="83"/>
      <c r="I58" s="50"/>
      <c r="J58" s="83"/>
      <c r="K58" s="83"/>
      <c r="L58" s="83"/>
      <c r="M58" s="143"/>
    </row>
    <row r="59" spans="1:13" x14ac:dyDescent="0.25">
      <c r="A59" s="205" t="s">
        <v>35</v>
      </c>
      <c r="B59" s="205"/>
      <c r="C59" s="205"/>
      <c r="D59" s="76"/>
      <c r="E59" s="48" t="s">
        <v>37</v>
      </c>
      <c r="F59" s="82"/>
      <c r="G59" s="51" t="s">
        <v>34</v>
      </c>
      <c r="H59" s="86"/>
      <c r="I59" s="52"/>
      <c r="J59" s="86"/>
      <c r="K59" s="86"/>
      <c r="L59" s="102" t="s">
        <v>33</v>
      </c>
      <c r="M59" s="142"/>
    </row>
  </sheetData>
  <sheetProtection formatCells="0" formatColumns="0" formatRows="0" insertColumns="0" insertRows="0" deleteColumns="0" deleteRows="0"/>
  <mergeCells count="26">
    <mergeCell ref="D6:E6"/>
    <mergeCell ref="G6:L6"/>
    <mergeCell ref="J8:K8"/>
    <mergeCell ref="A1:C5"/>
    <mergeCell ref="L1:L2"/>
    <mergeCell ref="G4:L4"/>
    <mergeCell ref="D5:E5"/>
    <mergeCell ref="G5:L5"/>
    <mergeCell ref="D1:H3"/>
    <mergeCell ref="A59:C59"/>
    <mergeCell ref="B43:G43"/>
    <mergeCell ref="F45:G45"/>
    <mergeCell ref="F46:G46"/>
    <mergeCell ref="F47:G47"/>
    <mergeCell ref="F49:G49"/>
    <mergeCell ref="F50:G50"/>
    <mergeCell ref="F51:G51"/>
    <mergeCell ref="F52:G52"/>
    <mergeCell ref="F53:G53"/>
    <mergeCell ref="A57:C57"/>
    <mergeCell ref="A58:C58"/>
    <mergeCell ref="I49:K49"/>
    <mergeCell ref="I50:K50"/>
    <mergeCell ref="I51:K51"/>
    <mergeCell ref="I52:K52"/>
    <mergeCell ref="I53:K53"/>
  </mergeCells>
  <hyperlinks>
    <hyperlink ref="B6" r:id="rId1"/>
  </hyperlinks>
  <pageMargins left="0.7" right="0.7" top="0.75" bottom="0.75" header="0.3" footer="0.3"/>
  <pageSetup scale="51" orientation="landscape"/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Combined-original</vt:lpstr>
      <vt:lpstr>Combined-original (2)</vt:lpstr>
      <vt:lpstr>Combined-original (3)</vt:lpstr>
      <vt:lpstr>Primary</vt:lpstr>
      <vt:lpstr>Cost Share</vt:lpstr>
      <vt:lpstr>'Combined-original'!Print_Area</vt:lpstr>
      <vt:lpstr>'Combined-original (2)'!Print_Area</vt:lpstr>
      <vt:lpstr>'Combined-original (3)'!Print_Area</vt:lpstr>
      <vt:lpstr>'Cost Share'!Print_Area</vt:lpstr>
      <vt:lpstr>Primary!Print_Area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Murphy, Richard</dc:creator>
  <cp:lastModifiedBy>Millsom, Katie</cp:lastModifiedBy>
  <cp:lastPrinted>2019-11-13T21:33:01Z</cp:lastPrinted>
  <dcterms:created xsi:type="dcterms:W3CDTF">2011-09-30T11:59:27Z</dcterms:created>
  <dcterms:modified xsi:type="dcterms:W3CDTF">2020-11-24T19:26:26Z</dcterms:modified>
</cp:coreProperties>
</file>